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defaultThemeVersion="166925"/>
  <mc:AlternateContent xmlns:mc="http://schemas.openxmlformats.org/markup-compatibility/2006">
    <mc:Choice Requires="x15">
      <x15ac:absPath xmlns:x15ac="http://schemas.microsoft.com/office/spreadsheetml/2010/11/ac" url="C:\Users\DC7900\Desktop\FINAL Indicators Sheets\"/>
    </mc:Choice>
  </mc:AlternateContent>
  <bookViews>
    <workbookView xWindow="0" yWindow="0" windowWidth="21600" windowHeight="8910"/>
  </bookViews>
  <sheets>
    <sheet name="CANADA" sheetId="1" r:id="rId1"/>
    <sheet name="PROVINCE" sheetId="2" r:id="rId2"/>
    <sheet name="CITY" sheetId="5" r:id="rId3"/>
    <sheet name="NOTES" sheetId="6" r:id="rId4"/>
  </sheets>
  <calcPr calcId="162913" concurrentCalc="0"/>
</workbook>
</file>

<file path=xl/calcChain.xml><?xml version="1.0" encoding="utf-8"?>
<calcChain xmlns="http://schemas.openxmlformats.org/spreadsheetml/2006/main">
  <c r="N127" i="5" l="1"/>
  <c r="M127" i="5"/>
  <c r="L127" i="5"/>
  <c r="K127" i="5"/>
  <c r="N126" i="5"/>
  <c r="M126" i="5"/>
  <c r="L126" i="5"/>
  <c r="K126" i="5"/>
  <c r="N125" i="5"/>
  <c r="M125" i="5"/>
  <c r="L125" i="5"/>
  <c r="K125" i="5"/>
  <c r="N124" i="5"/>
  <c r="M124" i="5"/>
  <c r="L124" i="5"/>
  <c r="K124" i="5"/>
  <c r="N123" i="5"/>
  <c r="M123" i="5"/>
  <c r="L123" i="5"/>
  <c r="K123" i="5"/>
  <c r="N122" i="5"/>
  <c r="M122" i="5"/>
  <c r="L122" i="5"/>
  <c r="K122" i="5"/>
  <c r="N121" i="5"/>
  <c r="M121" i="5"/>
  <c r="L121" i="5"/>
  <c r="K121" i="5"/>
  <c r="N120" i="5"/>
  <c r="M120" i="5"/>
  <c r="L120" i="5"/>
  <c r="K120" i="5"/>
  <c r="N119" i="5"/>
  <c r="M119" i="5"/>
  <c r="L119" i="5"/>
  <c r="K119" i="5"/>
  <c r="N118" i="5"/>
  <c r="M118" i="5"/>
  <c r="L118" i="5"/>
  <c r="K118" i="5"/>
  <c r="N25" i="5"/>
  <c r="M25" i="5"/>
  <c r="L25" i="5"/>
  <c r="K25" i="5"/>
  <c r="N24" i="5"/>
  <c r="M24" i="5"/>
  <c r="L24" i="5"/>
  <c r="K24" i="5"/>
  <c r="N23" i="5"/>
  <c r="M23" i="5"/>
  <c r="L23" i="5"/>
  <c r="K23" i="5"/>
  <c r="N22" i="5"/>
  <c r="M22" i="5"/>
  <c r="L22" i="5"/>
  <c r="K22" i="5"/>
  <c r="N21" i="5"/>
  <c r="M21" i="5"/>
  <c r="L21" i="5"/>
  <c r="K21" i="5"/>
  <c r="N20" i="5"/>
  <c r="M20" i="5"/>
  <c r="L20" i="5"/>
  <c r="K20" i="5"/>
  <c r="N19" i="5"/>
  <c r="M19" i="5"/>
  <c r="L19" i="5"/>
  <c r="K19" i="5"/>
  <c r="N18" i="5"/>
  <c r="M18" i="5"/>
  <c r="L18" i="5"/>
  <c r="K18" i="5"/>
  <c r="N17" i="5"/>
  <c r="M17" i="5"/>
  <c r="L17" i="5"/>
  <c r="K17" i="5"/>
  <c r="N16" i="5"/>
  <c r="M16" i="5"/>
  <c r="L16" i="5"/>
  <c r="K16" i="5"/>
  <c r="N85" i="5"/>
  <c r="M85" i="5"/>
  <c r="L85" i="5"/>
  <c r="K85" i="5"/>
  <c r="N84" i="5"/>
  <c r="M84" i="5"/>
  <c r="L84" i="5"/>
  <c r="K84" i="5"/>
  <c r="N83" i="5"/>
  <c r="M83" i="5"/>
  <c r="L83" i="5"/>
  <c r="K83" i="5"/>
  <c r="N82" i="5"/>
  <c r="M82" i="5"/>
  <c r="L82" i="5"/>
  <c r="K82" i="5"/>
  <c r="N81" i="5"/>
  <c r="M81" i="5"/>
  <c r="L81" i="5"/>
  <c r="K81" i="5"/>
  <c r="N92" i="5"/>
  <c r="M92" i="5"/>
  <c r="L92" i="5"/>
  <c r="K92" i="5"/>
  <c r="N91" i="5"/>
  <c r="M91" i="5"/>
  <c r="L91" i="5"/>
  <c r="K91" i="5"/>
  <c r="N90" i="5"/>
  <c r="M90" i="5"/>
  <c r="L90" i="5"/>
  <c r="K90" i="5"/>
  <c r="N89" i="5"/>
  <c r="M89" i="5"/>
  <c r="L89" i="5"/>
  <c r="K89" i="5"/>
  <c r="N88" i="5"/>
  <c r="M88" i="5"/>
  <c r="L88" i="5"/>
  <c r="K88" i="5"/>
  <c r="N137" i="5"/>
  <c r="M137" i="5"/>
  <c r="L137" i="5"/>
  <c r="K137" i="5"/>
  <c r="N136" i="5"/>
  <c r="M136" i="5"/>
  <c r="L136" i="5"/>
  <c r="K136" i="5"/>
  <c r="N135" i="5"/>
  <c r="M135" i="5"/>
  <c r="L135" i="5"/>
  <c r="K135" i="5"/>
  <c r="N134" i="5"/>
  <c r="M134" i="5"/>
  <c r="L134" i="5"/>
  <c r="K134" i="5"/>
  <c r="N133" i="5"/>
  <c r="M133" i="5"/>
  <c r="L133" i="5"/>
  <c r="K133" i="5"/>
  <c r="N63" i="5"/>
  <c r="M63" i="5"/>
  <c r="L63" i="5"/>
  <c r="K63" i="5"/>
  <c r="N62" i="5"/>
  <c r="M62" i="5"/>
  <c r="L62" i="5"/>
  <c r="K62" i="5"/>
  <c r="N61" i="5"/>
  <c r="M61" i="5"/>
  <c r="L61" i="5"/>
  <c r="K61" i="5"/>
  <c r="N60" i="5"/>
  <c r="M60" i="5"/>
  <c r="L60" i="5"/>
  <c r="K60" i="5"/>
  <c r="N59" i="5"/>
  <c r="M59" i="5"/>
  <c r="L59" i="5"/>
  <c r="K59" i="5"/>
  <c r="N80" i="5"/>
  <c r="M80" i="5"/>
  <c r="L80" i="5"/>
  <c r="K80" i="5"/>
  <c r="N79" i="5"/>
  <c r="M79" i="5"/>
  <c r="L79" i="5"/>
  <c r="K79" i="5"/>
  <c r="N78" i="5"/>
  <c r="M78" i="5"/>
  <c r="L78" i="5"/>
  <c r="K78" i="5"/>
  <c r="N77" i="5"/>
  <c r="M77" i="5"/>
  <c r="L77" i="5"/>
  <c r="K77" i="5"/>
  <c r="N76" i="5"/>
  <c r="M76" i="5"/>
  <c r="L76" i="5"/>
  <c r="K76" i="5"/>
  <c r="N37" i="5"/>
  <c r="M37" i="5"/>
  <c r="L37" i="5"/>
  <c r="K37" i="5"/>
  <c r="N36" i="5"/>
  <c r="M36" i="5"/>
  <c r="L36" i="5"/>
  <c r="K36" i="5"/>
  <c r="N35" i="5"/>
  <c r="M35" i="5"/>
  <c r="L35" i="5"/>
  <c r="K35" i="5"/>
  <c r="N34" i="5"/>
  <c r="M34" i="5"/>
  <c r="L34" i="5"/>
  <c r="K34" i="5"/>
  <c r="N33" i="5"/>
  <c r="M33" i="5"/>
  <c r="L33" i="5"/>
  <c r="K33" i="5"/>
  <c r="N59" i="2"/>
  <c r="M59" i="2"/>
  <c r="L59" i="2"/>
  <c r="K59" i="2"/>
  <c r="N58" i="2"/>
  <c r="M58" i="2"/>
  <c r="L58" i="2"/>
  <c r="K58" i="2"/>
  <c r="N57" i="2"/>
  <c r="M57" i="2"/>
  <c r="L57" i="2"/>
  <c r="K57" i="2"/>
  <c r="N56" i="2"/>
  <c r="M56" i="2"/>
  <c r="L56" i="2"/>
  <c r="K56" i="2"/>
  <c r="N55" i="2"/>
  <c r="M55" i="2"/>
  <c r="L55" i="2"/>
  <c r="K55" i="2"/>
  <c r="N54" i="2"/>
  <c r="M54" i="2"/>
  <c r="L54" i="2"/>
  <c r="K54" i="2"/>
  <c r="N53" i="2"/>
  <c r="M53" i="2"/>
  <c r="L53" i="2"/>
  <c r="K53" i="2"/>
  <c r="N52" i="2"/>
  <c r="M52" i="2"/>
  <c r="L52" i="2"/>
  <c r="K52" i="2"/>
  <c r="N51" i="2"/>
  <c r="M51" i="2"/>
  <c r="L51" i="2"/>
  <c r="K51" i="2"/>
  <c r="N50" i="2"/>
  <c r="M50" i="2"/>
  <c r="L50" i="2"/>
  <c r="K50" i="2"/>
  <c r="N49" i="2"/>
  <c r="M49" i="2"/>
  <c r="L49" i="2"/>
  <c r="K49" i="2"/>
  <c r="N48" i="2"/>
  <c r="M48" i="2"/>
  <c r="L48" i="2"/>
  <c r="K48" i="2"/>
  <c r="N47" i="2"/>
  <c r="M47" i="2"/>
  <c r="L47" i="2"/>
  <c r="K47" i="2"/>
  <c r="N46" i="2"/>
  <c r="M46" i="2"/>
  <c r="L46" i="2"/>
  <c r="K46" i="2"/>
  <c r="N45" i="2"/>
  <c r="M45" i="2"/>
  <c r="L45" i="2"/>
  <c r="K45" i="2"/>
  <c r="N44" i="2"/>
  <c r="M44" i="2"/>
  <c r="L44" i="2"/>
  <c r="K44" i="2"/>
  <c r="N43" i="2"/>
  <c r="M43" i="2"/>
  <c r="L43" i="2"/>
  <c r="K43" i="2"/>
  <c r="N42" i="2"/>
  <c r="M42" i="2"/>
  <c r="L42" i="2"/>
  <c r="K42" i="2"/>
  <c r="N41" i="2"/>
  <c r="M41" i="2"/>
  <c r="L41" i="2"/>
  <c r="K41" i="2"/>
  <c r="N40" i="2"/>
  <c r="M40" i="2"/>
  <c r="L40" i="2"/>
  <c r="K40" i="2"/>
  <c r="N39" i="2"/>
  <c r="M39" i="2"/>
  <c r="L39" i="2"/>
  <c r="K39" i="2"/>
  <c r="N38" i="2"/>
  <c r="M38" i="2"/>
  <c r="L38" i="2"/>
  <c r="K38" i="2"/>
  <c r="N37" i="2"/>
  <c r="M37" i="2"/>
  <c r="L37" i="2"/>
  <c r="K37" i="2"/>
  <c r="N36" i="2"/>
  <c r="M36" i="2"/>
  <c r="L36" i="2"/>
  <c r="K36" i="2"/>
  <c r="N35" i="2"/>
  <c r="M35" i="2"/>
  <c r="L35" i="2"/>
  <c r="K35" i="2"/>
  <c r="N34" i="2"/>
  <c r="M34" i="2"/>
  <c r="L34" i="2"/>
  <c r="K34" i="2"/>
  <c r="N33" i="2"/>
  <c r="M33" i="2"/>
  <c r="L33" i="2"/>
  <c r="K33" i="2"/>
  <c r="N32" i="2"/>
  <c r="M32" i="2"/>
  <c r="L32" i="2"/>
  <c r="K32" i="2"/>
  <c r="N31" i="2"/>
  <c r="M31" i="2"/>
  <c r="L31" i="2"/>
  <c r="K31" i="2"/>
  <c r="N30" i="2"/>
  <c r="M30" i="2"/>
  <c r="L30" i="2"/>
  <c r="K30" i="2"/>
  <c r="N29" i="2"/>
  <c r="M29" i="2"/>
  <c r="L29" i="2"/>
  <c r="K29" i="2"/>
  <c r="N28" i="2"/>
  <c r="M28" i="2"/>
  <c r="L28" i="2"/>
  <c r="K28" i="2"/>
  <c r="N27" i="2"/>
  <c r="M27" i="2"/>
  <c r="L27" i="2"/>
  <c r="K27" i="2"/>
  <c r="N26" i="2"/>
  <c r="M26" i="2"/>
  <c r="L26" i="2"/>
  <c r="K26" i="2"/>
  <c r="N25" i="2"/>
  <c r="M25" i="2"/>
  <c r="L25" i="2"/>
  <c r="K25" i="2"/>
  <c r="N24" i="2"/>
  <c r="M24" i="2"/>
  <c r="L24" i="2"/>
  <c r="K24" i="2"/>
  <c r="N23" i="2"/>
  <c r="M23" i="2"/>
  <c r="L23" i="2"/>
  <c r="K23" i="2"/>
  <c r="N22" i="2"/>
  <c r="M22" i="2"/>
  <c r="L22" i="2"/>
  <c r="K22" i="2"/>
  <c r="N21" i="2"/>
  <c r="M21" i="2"/>
  <c r="L21" i="2"/>
  <c r="K21" i="2"/>
  <c r="N20" i="2"/>
  <c r="M20" i="2"/>
  <c r="L20" i="2"/>
  <c r="K20" i="2"/>
  <c r="N19" i="2"/>
  <c r="M19" i="2"/>
  <c r="L19" i="2"/>
  <c r="K19" i="2"/>
  <c r="N18" i="2"/>
  <c r="M18" i="2"/>
  <c r="L18" i="2"/>
  <c r="K18" i="2"/>
  <c r="N17" i="2"/>
  <c r="M17" i="2"/>
  <c r="L17" i="2"/>
  <c r="K17" i="2"/>
  <c r="N16" i="2"/>
  <c r="M16" i="2"/>
  <c r="L16" i="2"/>
  <c r="K16" i="2"/>
  <c r="N15" i="2"/>
  <c r="M15" i="2"/>
  <c r="L15" i="2"/>
  <c r="K15" i="2"/>
  <c r="N14" i="2"/>
  <c r="M14" i="2"/>
  <c r="L14" i="2"/>
  <c r="K14" i="2"/>
  <c r="N13" i="2"/>
  <c r="M13" i="2"/>
  <c r="L13" i="2"/>
  <c r="K13" i="2"/>
  <c r="N12" i="2"/>
  <c r="M12" i="2"/>
  <c r="L12" i="2"/>
  <c r="K12" i="2"/>
  <c r="N11" i="2"/>
  <c r="M11" i="2"/>
  <c r="L11" i="2"/>
  <c r="K11" i="2"/>
  <c r="N10" i="2"/>
  <c r="M10" i="2"/>
  <c r="L10" i="2"/>
  <c r="K10" i="2"/>
  <c r="N14" i="1"/>
  <c r="M14" i="1"/>
  <c r="L14" i="1"/>
  <c r="K14" i="1"/>
  <c r="N13" i="1"/>
  <c r="M13" i="1"/>
  <c r="L13" i="1"/>
  <c r="K13" i="1"/>
  <c r="N12" i="1"/>
  <c r="M12" i="1"/>
  <c r="L12" i="1"/>
  <c r="K12" i="1"/>
  <c r="N11" i="1"/>
  <c r="M11" i="1"/>
  <c r="L11" i="1"/>
  <c r="K11" i="1"/>
  <c r="N10" i="1"/>
  <c r="M10" i="1"/>
  <c r="L10" i="1"/>
  <c r="K10" i="1"/>
</calcChain>
</file>

<file path=xl/sharedStrings.xml><?xml version="1.0" encoding="utf-8"?>
<sst xmlns="http://schemas.openxmlformats.org/spreadsheetml/2006/main" count="3562" uniqueCount="124">
  <si>
    <t>Immigrant</t>
  </si>
  <si>
    <t>Canada</t>
  </si>
  <si>
    <t>2011-</t>
  </si>
  <si>
    <t>2006-2010</t>
  </si>
  <si>
    <t>2001-2005</t>
  </si>
  <si>
    <t>1996-2000</t>
  </si>
  <si>
    <t>1991-1995</t>
  </si>
  <si>
    <t>Halifax</t>
  </si>
  <si>
    <t>Québec</t>
  </si>
  <si>
    <t>Montréal</t>
  </si>
  <si>
    <t>Sherbrooke</t>
  </si>
  <si>
    <t>Trois-Rivières</t>
  </si>
  <si>
    <t>Oshawa</t>
  </si>
  <si>
    <t>Toronto</t>
  </si>
  <si>
    <t>Hamilton</t>
  </si>
  <si>
    <t>Ontario</t>
  </si>
  <si>
    <t>Kitchener</t>
  </si>
  <si>
    <t>Manitoba</t>
  </si>
  <si>
    <t>London</t>
  </si>
  <si>
    <t>Saskatchewan</t>
  </si>
  <si>
    <t>Windsor</t>
  </si>
  <si>
    <t>Greater Sudbury</t>
  </si>
  <si>
    <t>Alberta</t>
  </si>
  <si>
    <t>Thunder Bay</t>
  </si>
  <si>
    <t>Winnipeg</t>
  </si>
  <si>
    <t>Regina</t>
  </si>
  <si>
    <t>Saskatoon</t>
  </si>
  <si>
    <t>Calgary</t>
  </si>
  <si>
    <t>Edmonton</t>
  </si>
  <si>
    <t>Vancouver</t>
  </si>
  <si>
    <t>Victoria</t>
  </si>
  <si>
    <t>Abbotsford</t>
  </si>
  <si>
    <t>Kelowna</t>
  </si>
  <si>
    <t>Moncton</t>
  </si>
  <si>
    <t>Saint John</t>
  </si>
  <si>
    <t>Brantford</t>
  </si>
  <si>
    <t>Guelph</t>
  </si>
  <si>
    <t>Barrie</t>
  </si>
  <si>
    <t>Kingston</t>
  </si>
  <si>
    <t>Peterborough</t>
  </si>
  <si>
    <t>Geography</t>
  </si>
  <si>
    <t>Year</t>
  </si>
  <si>
    <t>Total CIMI Population</t>
  </si>
  <si>
    <t>Immigrant - As reported in Census</t>
  </si>
  <si>
    <t>Non-immigrant - As reported in Census</t>
  </si>
  <si>
    <t>Immigrant v.s Non-immigrant - Statistical significance of difference</t>
  </si>
  <si>
    <t>Immigrant - Consumer Price Index Adjusted</t>
  </si>
  <si>
    <t>Non-immigrant - Consumer Price Index Adjusted</t>
  </si>
  <si>
    <t>Mean</t>
  </si>
  <si>
    <t>Median</t>
  </si>
  <si>
    <t>P&lt;0.05</t>
  </si>
  <si>
    <t>Strength</t>
  </si>
  <si>
    <t>Significant</t>
  </si>
  <si>
    <t>Weak</t>
  </si>
  <si>
    <t>Non-immigrant</t>
  </si>
  <si>
    <t>Moderate</t>
  </si>
  <si>
    <t>NO DATA AVAILABLE</t>
  </si>
  <si>
    <t>WAGES</t>
  </si>
  <si>
    <t>LOW INCOME CUT-OFF (LICO)</t>
  </si>
  <si>
    <t>LOW-INCOME MEASURE (LIM)</t>
  </si>
  <si>
    <t>LOW INCOME MEASURE MARKET INCOME (LIM-MI)</t>
  </si>
  <si>
    <t>MARKET BASKET MEASURE (MBM)</t>
  </si>
  <si>
    <t>LABOUR FORCE PARTICIPATION</t>
  </si>
  <si>
    <t>EMPLOYMENT STATUS</t>
  </si>
  <si>
    <t>UNEMPLOYMENT STATUS</t>
  </si>
  <si>
    <t>FULL-TIME EMPLOYMENT STATUS</t>
  </si>
  <si>
    <t>NON-OFFICAL LANGUAGE AT WORK</t>
  </si>
  <si>
    <t>SUBSIDIZED HOUSING</t>
  </si>
  <si>
    <t>LOW INCOME MEASURE MARKET INCOME     (LIM-MI)</t>
  </si>
  <si>
    <t>Prince Edward Island</t>
  </si>
  <si>
    <t>Nova Scotia</t>
  </si>
  <si>
    <t>New Brunswick</t>
  </si>
  <si>
    <t>Quebec</t>
  </si>
  <si>
    <t>British Columbia</t>
  </si>
  <si>
    <t>N/A</t>
  </si>
  <si>
    <t>Strong</t>
  </si>
  <si>
    <t>Economic Dimension Indicators</t>
  </si>
  <si>
    <t>Weak-Moderate</t>
  </si>
  <si>
    <t xml:space="preserve">Significant </t>
  </si>
  <si>
    <t xml:space="preserve"> Signficant</t>
  </si>
  <si>
    <t>Moderate-Strong</t>
  </si>
  <si>
    <t>Ottawa-Gatineau</t>
  </si>
  <si>
    <t>St. Catharines-Niagara</t>
  </si>
  <si>
    <t>Signficant</t>
  </si>
  <si>
    <t xml:space="preserve"> NO DATA AVAILABLE</t>
  </si>
  <si>
    <t>Weak- Moderate</t>
  </si>
  <si>
    <t>Moderate -Strong</t>
  </si>
  <si>
    <t>Indicator</t>
  </si>
  <si>
    <t>Age: 18 to 65;  population of interest is limited to currently employed, full-time, and wage earners earning between $18,000.00 and $200,000.00</t>
  </si>
  <si>
    <t>No filters</t>
  </si>
  <si>
    <t>LOW INCOME MEASURE (LIM)</t>
  </si>
  <si>
    <t>Age: 18 to 65</t>
  </si>
  <si>
    <t>NON-OFFICIAL LANGUAGE AT WORK</t>
  </si>
  <si>
    <t xml:space="preserve">SUBSIDIZED HOUSING </t>
  </si>
  <si>
    <t>Refers to earned gross wages and salaries before deductions for full-time workers.</t>
  </si>
  <si>
    <t>Refers to the percentage of individuals who are active in the labour force, either employed or unemployed - but looking for work.</t>
  </si>
  <si>
    <t>Refers to the percentage of individuals who are employed and active in the labour force.</t>
  </si>
  <si>
    <t>Refers to the percentage of individuals who are unemployed and inactive in the labour force.</t>
  </si>
  <si>
    <t>Refers to the percentage of individuals who are working full-time.</t>
  </si>
  <si>
    <t>Refers to the percentage of individuals using a non-official language most often at work.</t>
  </si>
  <si>
    <t>Filter</t>
  </si>
  <si>
    <t>Definitions</t>
  </si>
  <si>
    <t>n/a</t>
  </si>
  <si>
    <t>Until 2011, the low income measures indicator is based on the low income cut-off (LICO) variable. With additional data in the 2011 Census, the low income measures indicator is made up of the average of four low income measures: LICO; low income measure (LIM); low income measure market income (LIM-MI); and market basket measure (MBM)</t>
  </si>
  <si>
    <t>Please see the CIMI Methodology Report for further details</t>
  </si>
  <si>
    <t>Total CIMI Population refers to a uniquely pre-defined sub-population/sample that is filtered by various socio-demographic control variables (see below)</t>
  </si>
  <si>
    <t>For the wages indicator, both mean and median wage values are calculated to allow for more accurate estmations. Consumer Price Indexed (CPI) is also presented to adjust for standard of living</t>
  </si>
  <si>
    <t>Newfoundland and Labrador</t>
  </si>
  <si>
    <t>Non Signficant</t>
  </si>
  <si>
    <t>Non Significant</t>
  </si>
  <si>
    <t>Non  Significant</t>
  </si>
  <si>
    <t>"Strength", or statistictal importance, of difference in the means/percentages of immigrants vs. non-immigrants outcomes is based on bivatiate measures of associations such as Phi, Cramer's V, Lambda and/or Pearson's r statistics</t>
  </si>
  <si>
    <t>Refers to the percentage of individuals who have lived below Statistics Canada's low income cut-off.</t>
  </si>
  <si>
    <t>Refers to the percentage of individuals who have lived below Statistics Canada's low Income Meaure.</t>
  </si>
  <si>
    <t>Refers to the percentage of individuals who have lived below Statistics Canada's low Income Meaure-Market Income.</t>
  </si>
  <si>
    <t>Refers to the percentage of individuals who have lived below Human Resources and Skills Development Canada's Market Basket Measure.</t>
  </si>
  <si>
    <t>Refers to the percentage of renters who live in subsidized housing (i.e. rent applied to income, social housing, public housing, government-assisted housing, or non-profit housing).</t>
  </si>
  <si>
    <t>Statistical significance is based on t-tests of differences in the means/percentages of immigrants vs. non-immigrants outcomes, at p &lt;0.05</t>
  </si>
  <si>
    <t>Notes</t>
  </si>
  <si>
    <t>Non-permanent residents fall outside the scope of this research</t>
  </si>
  <si>
    <t>"No Data Available" indicates that data was not available at source or not released by Statistics Canada Research Data Centre (RDC) as per data confidentiality rules</t>
  </si>
  <si>
    <t>Additional Notes</t>
  </si>
  <si>
    <t>Some geographies are presented as unamalgamated in certain time periods because of how the data is reported by the source, usually due to small population sizes in some regions or other statistical reasons (e.g., unreliable data in smaller geographies). This is the case in certain time periods as data is duplicated for the regions of Sherbrooke-Trois-Rivières, Greater Sudbury-Thunder Bay, Regina-Saskatoon, Kelowna-Abbotsford, Moncton-Saint John, Brantford-Guelph-Barrie, as well as Kingston-Peterborough</t>
  </si>
  <si>
    <t>Territories and certain cities were excluded from analysis given low sample sizes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</si>
</sst>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2" x14ac:knownFonts="1">
    <font>
      <sz val="11"/>
      <color rgb="FF000000"/>
      <name val="Calibri"/>
    </font>
    <font>
      <sz val="11"/>
      <color theme="1"/>
      <name val="Calibri"/>
      <family val="2"/>
      <scheme val="minor"/>
    </font>
    <font>
      <sz val="11"/>
      <color rgb="FF000000"/>
      <name val="Calibri"/>
      <family val="2"/>
    </font>
    <font>
      <sz val="11"/>
      <color rgb="FF000000"/>
      <name val="Calibri"/>
      <family val="2"/>
    </font>
    <font>
      <sz val="12"/>
      <color rgb="FF000000"/>
      <name val="Calibri"/>
      <family val="2"/>
      <scheme val="minor"/>
    </font>
    <font>
      <b/>
      <sz val="12"/>
      <color rgb="FF000000"/>
      <name val="Calibri"/>
      <family val="2"/>
      <scheme val="minor"/>
    </font>
    <font>
      <sz val="12"/>
      <name val="Calibri"/>
      <family val="2"/>
      <scheme val="minor"/>
    </font>
    <font>
      <sz val="36"/>
      <color rgb="FF000000"/>
      <name val="Calibri"/>
      <family val="2"/>
      <scheme val="minor"/>
    </font>
    <font>
      <b/>
      <sz val="36"/>
      <color rgb="FF000000"/>
      <name val="Calibri"/>
      <family val="2"/>
      <scheme val="minor"/>
    </font>
    <font>
      <b/>
      <sz val="12"/>
      <color theme="1"/>
      <name val="Calibri"/>
      <family val="2"/>
      <scheme val="minor"/>
    </font>
    <font>
      <sz val="12"/>
      <color theme="1"/>
      <name val="Calibri"/>
      <family val="2"/>
      <scheme val="minor"/>
    </font>
    <font>
      <i/>
      <sz val="12"/>
      <name val="Calibri"/>
      <family val="2"/>
      <scheme val="minor"/>
    </font>
  </fonts>
  <fills count="11">
    <fill>
      <patternFill patternType="none"/>
    </fill>
    <fill>
      <patternFill patternType="gray125"/>
    </fill>
    <fill>
      <patternFill patternType="solid">
        <fgColor rgb="FF66CCFF"/>
        <bgColor indexed="64"/>
      </patternFill>
    </fill>
    <fill>
      <patternFill patternType="solid">
        <fgColor theme="0" tint="-0.14999847407452621"/>
        <bgColor rgb="FFE7E6E6"/>
      </patternFill>
    </fill>
    <fill>
      <patternFill patternType="solid">
        <fgColor rgb="FFFF0000"/>
        <bgColor rgb="FFF09E9E"/>
      </patternFill>
    </fill>
    <fill>
      <patternFill patternType="solid">
        <fgColor rgb="FFFF0000"/>
        <bgColor indexed="64"/>
      </patternFill>
    </fill>
    <fill>
      <patternFill patternType="solid">
        <fgColor rgb="FF9966FF"/>
        <bgColor indexed="64"/>
      </patternFill>
    </fill>
    <fill>
      <patternFill patternType="solid">
        <fgColor theme="0" tint="-0.14999847407452621"/>
        <bgColor indexed="64"/>
      </patternFill>
    </fill>
    <fill>
      <patternFill patternType="solid">
        <fgColor rgb="FF0070C0"/>
        <bgColor indexed="64"/>
      </patternFill>
    </fill>
    <fill>
      <patternFill patternType="solid">
        <fgColor rgb="FF0070C0"/>
        <bgColor rgb="FFCCFFFF"/>
      </patternFill>
    </fill>
    <fill>
      <patternFill patternType="solid">
        <fgColor rgb="FFFF0000"/>
        <bgColor rgb="FFFF9999"/>
      </patternFill>
    </fill>
  </fills>
  <borders count="120">
    <border>
      <left/>
      <right/>
      <top/>
      <bottom/>
      <diagonal/>
    </border>
    <border>
      <left style="thin">
        <color rgb="FF000000"/>
      </left>
      <right style="thin">
        <color rgb="FF000000"/>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style="medium">
        <color rgb="FF000000"/>
      </right>
      <top style="thin">
        <color rgb="FF000000"/>
      </top>
      <bottom/>
      <diagonal/>
    </border>
    <border>
      <left/>
      <right style="medium">
        <color rgb="FF000000"/>
      </right>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rgb="FF000000"/>
      </bottom>
      <diagonal/>
    </border>
    <border>
      <left style="thin">
        <color indexed="64"/>
      </left>
      <right/>
      <top/>
      <bottom style="medium">
        <color rgb="FF000000"/>
      </bottom>
      <diagonal/>
    </border>
    <border>
      <left/>
      <right style="thin">
        <color indexed="64"/>
      </right>
      <top/>
      <bottom style="medium">
        <color rgb="FF000000"/>
      </bottom>
      <diagonal/>
    </border>
    <border>
      <left/>
      <right style="medium">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rgb="FF000000"/>
      </left>
      <right style="thin">
        <color rgb="FF000000"/>
      </right>
      <top style="medium">
        <color rgb="FF000000"/>
      </top>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right/>
      <top style="medium">
        <color rgb="FF000000"/>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auto="1"/>
      </top>
      <bottom/>
      <diagonal/>
    </border>
    <border>
      <left/>
      <right/>
      <top style="medium">
        <color indexed="64"/>
      </top>
      <bottom style="medium">
        <color indexed="64"/>
      </bottom>
      <diagonal/>
    </border>
    <border>
      <left/>
      <right/>
      <top style="medium">
        <color auto="1"/>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rgb="FF000000"/>
      </right>
      <top/>
      <bottom/>
      <diagonal/>
    </border>
    <border>
      <left style="thin">
        <color indexed="64"/>
      </left>
      <right style="medium">
        <color indexed="64"/>
      </right>
      <top/>
      <bottom/>
      <diagonal/>
    </border>
    <border>
      <left style="medium">
        <color indexed="64"/>
      </left>
      <right/>
      <top style="dashed">
        <color indexed="64"/>
      </top>
      <bottom/>
      <diagonal/>
    </border>
    <border>
      <left/>
      <right/>
      <top style="dashed">
        <color indexed="64"/>
      </top>
      <bottom/>
      <diagonal/>
    </border>
    <border>
      <left/>
      <right style="medium">
        <color rgb="FF000000"/>
      </right>
      <top style="dashed">
        <color indexed="64"/>
      </top>
      <bottom/>
      <diagonal/>
    </border>
    <border>
      <left style="medium">
        <color rgb="FF000000"/>
      </left>
      <right/>
      <top style="dashed">
        <color indexed="64"/>
      </top>
      <bottom/>
      <diagonal/>
    </border>
    <border>
      <left/>
      <right style="medium">
        <color indexed="64"/>
      </right>
      <top style="dashed">
        <color indexed="64"/>
      </top>
      <bottom/>
      <diagonal/>
    </border>
    <border>
      <left/>
      <right style="medium">
        <color rgb="FF000000"/>
      </right>
      <top/>
      <bottom style="thin">
        <color rgb="FF000000"/>
      </bottom>
      <diagonal/>
    </border>
    <border>
      <left style="thin">
        <color indexed="64"/>
      </left>
      <right style="thin">
        <color indexed="64"/>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right/>
      <top style="thin">
        <color indexed="64"/>
      </top>
      <bottom style="dashed">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dash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right style="medium">
        <color indexed="64"/>
      </right>
      <top/>
      <bottom style="dashed">
        <color indexed="64"/>
      </bottom>
      <diagonal/>
    </border>
    <border>
      <left style="medium">
        <color indexed="64"/>
      </left>
      <right/>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rgb="FF000000"/>
      </left>
      <right style="thin">
        <color indexed="64"/>
      </right>
      <top style="medium">
        <color indexed="64"/>
      </top>
      <bottom style="dashed">
        <color indexed="64"/>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0" fontId="1" fillId="0" borderId="0"/>
    <xf numFmtId="0" fontId="3" fillId="0" borderId="0"/>
  </cellStyleXfs>
  <cellXfs count="414">
    <xf numFmtId="0" fontId="0" fillId="0" borderId="0" xfId="0" applyFont="1" applyAlignment="1"/>
    <xf numFmtId="0" fontId="4" fillId="0" borderId="0" xfId="0" applyFont="1" applyAlignment="1"/>
    <xf numFmtId="0" fontId="4" fillId="0" borderId="0" xfId="0" applyFont="1"/>
    <xf numFmtId="0" fontId="4" fillId="0" borderId="0" xfId="0" applyFont="1" applyAlignment="1">
      <alignment horizontal="center"/>
    </xf>
    <xf numFmtId="44" fontId="4" fillId="0" borderId="0" xfId="1" applyFont="1" applyFill="1" applyBorder="1"/>
    <xf numFmtId="44" fontId="4" fillId="0" borderId="9" xfId="1" applyFont="1" applyFill="1" applyBorder="1"/>
    <xf numFmtId="44" fontId="4" fillId="0" borderId="2" xfId="1" applyFont="1" applyFill="1" applyBorder="1"/>
    <xf numFmtId="164" fontId="4" fillId="0" borderId="0" xfId="2" applyNumberFormat="1" applyFont="1" applyFill="1" applyBorder="1"/>
    <xf numFmtId="164" fontId="4" fillId="0" borderId="21" xfId="2" applyNumberFormat="1" applyFont="1" applyFill="1" applyBorder="1"/>
    <xf numFmtId="164" fontId="6" fillId="0" borderId="0" xfId="0" applyNumberFormat="1" applyFont="1" applyFill="1" applyBorder="1" applyAlignment="1">
      <alignment horizontal="center"/>
    </xf>
    <xf numFmtId="164" fontId="6" fillId="0" borderId="0" xfId="0" applyNumberFormat="1" applyFont="1" applyFill="1" applyBorder="1" applyAlignment="1"/>
    <xf numFmtId="44" fontId="4" fillId="0" borderId="28" xfId="1" applyFont="1" applyFill="1" applyBorder="1"/>
    <xf numFmtId="44" fontId="4" fillId="0" borderId="13" xfId="1" applyFont="1" applyFill="1" applyBorder="1"/>
    <xf numFmtId="44" fontId="4" fillId="0" borderId="12" xfId="1" applyFont="1" applyFill="1" applyBorder="1"/>
    <xf numFmtId="44" fontId="4" fillId="0" borderId="14" xfId="1" applyFont="1" applyFill="1" applyBorder="1"/>
    <xf numFmtId="44" fontId="4" fillId="0" borderId="34" xfId="1" applyFont="1" applyFill="1" applyBorder="1"/>
    <xf numFmtId="0" fontId="6" fillId="0" borderId="29" xfId="0" applyFont="1" applyFill="1" applyBorder="1" applyAlignment="1">
      <alignment horizontal="center" vertical="center"/>
    </xf>
    <xf numFmtId="0" fontId="4" fillId="7" borderId="16" xfId="0" applyFont="1" applyFill="1" applyBorder="1" applyAlignment="1">
      <alignment horizontal="right"/>
    </xf>
    <xf numFmtId="0" fontId="4" fillId="7" borderId="17" xfId="0" applyFont="1" applyFill="1" applyBorder="1" applyAlignment="1">
      <alignment horizontal="right"/>
    </xf>
    <xf numFmtId="0" fontId="7" fillId="0" borderId="0" xfId="0" applyFont="1" applyAlignment="1"/>
    <xf numFmtId="0" fontId="4" fillId="2" borderId="63" xfId="0" applyFont="1" applyFill="1" applyBorder="1" applyAlignment="1">
      <alignment horizontal="center"/>
    </xf>
    <xf numFmtId="0" fontId="6" fillId="2" borderId="63" xfId="0" applyFont="1" applyFill="1" applyBorder="1" applyAlignment="1">
      <alignment horizontal="center"/>
    </xf>
    <xf numFmtId="0" fontId="4" fillId="2" borderId="45" xfId="0" applyFont="1" applyFill="1" applyBorder="1" applyAlignment="1">
      <alignment horizontal="center"/>
    </xf>
    <xf numFmtId="0" fontId="4" fillId="0" borderId="59" xfId="0" applyFont="1" applyBorder="1"/>
    <xf numFmtId="0" fontId="4" fillId="0" borderId="21" xfId="0" applyFont="1" applyFill="1" applyBorder="1" applyAlignment="1">
      <alignment horizontal="center"/>
    </xf>
    <xf numFmtId="0" fontId="4" fillId="0" borderId="10" xfId="0" applyFont="1" applyFill="1" applyBorder="1" applyAlignment="1">
      <alignment horizontal="center"/>
    </xf>
    <xf numFmtId="0" fontId="6" fillId="0" borderId="21" xfId="0" applyFont="1" applyFill="1" applyBorder="1" applyAlignment="1">
      <alignment horizontal="center"/>
    </xf>
    <xf numFmtId="0" fontId="6" fillId="0" borderId="10" xfId="0" applyFont="1" applyFill="1" applyBorder="1" applyAlignment="1">
      <alignment horizontal="center"/>
    </xf>
    <xf numFmtId="10" fontId="6" fillId="0" borderId="0" xfId="0" applyNumberFormat="1" applyFont="1" applyFill="1" applyBorder="1" applyAlignment="1">
      <alignment horizontal="center"/>
    </xf>
    <xf numFmtId="10" fontId="6" fillId="0" borderId="64" xfId="0" applyNumberFormat="1" applyFont="1" applyFill="1" applyBorder="1" applyAlignment="1">
      <alignment horizontal="center"/>
    </xf>
    <xf numFmtId="0" fontId="6" fillId="0" borderId="64" xfId="0" applyFont="1" applyFill="1" applyBorder="1" applyAlignment="1">
      <alignment horizontal="center"/>
    </xf>
    <xf numFmtId="164" fontId="4" fillId="0" borderId="2" xfId="2" applyNumberFormat="1" applyFont="1" applyFill="1" applyBorder="1"/>
    <xf numFmtId="0" fontId="6" fillId="0" borderId="2" xfId="0" applyFont="1" applyFill="1" applyBorder="1" applyAlignment="1">
      <alignment horizontal="center"/>
    </xf>
    <xf numFmtId="164" fontId="4" fillId="0" borderId="9" xfId="2" applyNumberFormat="1" applyFont="1" applyFill="1" applyBorder="1"/>
    <xf numFmtId="164" fontId="4" fillId="0" borderId="0" xfId="0" applyNumberFormat="1" applyFont="1" applyFill="1" applyBorder="1"/>
    <xf numFmtId="164" fontId="4" fillId="0" borderId="21" xfId="0" applyNumberFormat="1" applyFont="1" applyFill="1" applyBorder="1"/>
    <xf numFmtId="0" fontId="4" fillId="0" borderId="0" xfId="0" applyFont="1" applyFill="1" applyBorder="1" applyAlignment="1">
      <alignment horizontal="center"/>
    </xf>
    <xf numFmtId="0" fontId="4" fillId="0" borderId="65" xfId="0" applyFont="1" applyFill="1" applyBorder="1" applyAlignment="1">
      <alignment horizontal="center"/>
    </xf>
    <xf numFmtId="0" fontId="4" fillId="0" borderId="22" xfId="0" applyFont="1" applyFill="1" applyBorder="1" applyAlignment="1">
      <alignment horizontal="center"/>
    </xf>
    <xf numFmtId="0" fontId="4" fillId="0" borderId="15" xfId="0" applyFont="1" applyFill="1" applyBorder="1" applyAlignment="1">
      <alignment horizontal="center"/>
    </xf>
    <xf numFmtId="164" fontId="4" fillId="0" borderId="12" xfId="2" applyNumberFormat="1" applyFont="1" applyFill="1" applyBorder="1"/>
    <xf numFmtId="164" fontId="4" fillId="0" borderId="22" xfId="2" applyNumberFormat="1" applyFont="1" applyFill="1" applyBorder="1"/>
    <xf numFmtId="0" fontId="6" fillId="0" borderId="22" xfId="0" applyFont="1" applyFill="1" applyBorder="1" applyAlignment="1">
      <alignment horizontal="center"/>
    </xf>
    <xf numFmtId="0" fontId="6" fillId="0" borderId="15" xfId="0" applyFont="1" applyFill="1" applyBorder="1" applyAlignment="1">
      <alignment horizontal="center"/>
    </xf>
    <xf numFmtId="164" fontId="4" fillId="0" borderId="13" xfId="2" applyNumberFormat="1" applyFont="1" applyFill="1" applyBorder="1"/>
    <xf numFmtId="0" fontId="6" fillId="0" borderId="13" xfId="0" applyFont="1" applyFill="1" applyBorder="1" applyAlignment="1">
      <alignment horizontal="center"/>
    </xf>
    <xf numFmtId="164" fontId="4" fillId="0" borderId="14" xfId="2" applyNumberFormat="1" applyFont="1" applyFill="1" applyBorder="1"/>
    <xf numFmtId="0" fontId="4" fillId="0" borderId="0" xfId="0" applyFont="1" applyAlignment="1">
      <alignment vertical="center"/>
    </xf>
    <xf numFmtId="0" fontId="4" fillId="0" borderId="0" xfId="0" applyFont="1" applyAlignment="1">
      <alignment horizontal="center" vertical="center"/>
    </xf>
    <xf numFmtId="164" fontId="4" fillId="0" borderId="8" xfId="0" applyNumberFormat="1" applyFont="1" applyFill="1" applyBorder="1" applyAlignment="1">
      <alignment vertical="center"/>
    </xf>
    <xf numFmtId="164" fontId="4" fillId="0" borderId="0" xfId="0" applyNumberFormat="1" applyFont="1" applyFill="1" applyBorder="1" applyAlignment="1">
      <alignment vertical="center"/>
    </xf>
    <xf numFmtId="164" fontId="4" fillId="0" borderId="35" xfId="2" applyNumberFormat="1" applyFont="1" applyFill="1" applyBorder="1" applyAlignment="1">
      <alignment vertical="center"/>
    </xf>
    <xf numFmtId="44" fontId="4" fillId="0" borderId="0" xfId="1" applyFont="1" applyFill="1" applyBorder="1" applyAlignment="1">
      <alignment vertical="center"/>
    </xf>
    <xf numFmtId="44" fontId="4" fillId="0" borderId="9" xfId="1" applyFont="1" applyFill="1" applyBorder="1" applyAlignment="1">
      <alignment vertical="center"/>
    </xf>
    <xf numFmtId="44" fontId="4" fillId="0" borderId="2" xfId="1" applyFont="1" applyFill="1" applyBorder="1" applyAlignment="1">
      <alignment vertical="center"/>
    </xf>
    <xf numFmtId="44" fontId="4" fillId="0" borderId="10" xfId="1" applyFont="1" applyFill="1" applyBorder="1" applyAlignment="1">
      <alignment vertical="center"/>
    </xf>
    <xf numFmtId="164" fontId="4" fillId="0" borderId="0" xfId="2" applyNumberFormat="1" applyFont="1" applyFill="1" applyBorder="1" applyAlignment="1">
      <alignment vertical="center"/>
    </xf>
    <xf numFmtId="164" fontId="4" fillId="0" borderId="21" xfId="2" applyNumberFormat="1" applyFont="1" applyFill="1" applyBorder="1" applyAlignment="1">
      <alignment vertical="center"/>
    </xf>
    <xf numFmtId="164" fontId="4" fillId="0" borderId="2" xfId="2" applyNumberFormat="1" applyFont="1" applyFill="1" applyBorder="1" applyAlignment="1">
      <alignment vertical="center"/>
    </xf>
    <xf numFmtId="164" fontId="4" fillId="0" borderId="12" xfId="2" applyNumberFormat="1" applyFont="1" applyFill="1" applyBorder="1" applyAlignment="1">
      <alignment vertical="center"/>
    </xf>
    <xf numFmtId="164" fontId="4" fillId="0" borderId="22" xfId="2" applyNumberFormat="1" applyFont="1" applyFill="1" applyBorder="1" applyAlignment="1">
      <alignment vertical="center"/>
    </xf>
    <xf numFmtId="164" fontId="4" fillId="0" borderId="13" xfId="2" applyNumberFormat="1" applyFont="1" applyFill="1" applyBorder="1" applyAlignment="1">
      <alignment vertical="center"/>
    </xf>
    <xf numFmtId="0" fontId="7" fillId="0" borderId="0" xfId="0" applyFont="1" applyAlignment="1">
      <alignment vertical="center"/>
    </xf>
    <xf numFmtId="0" fontId="4" fillId="0" borderId="9" xfId="0" applyFont="1" applyFill="1" applyBorder="1" applyAlignment="1">
      <alignment horizontal="center" vertical="center"/>
    </xf>
    <xf numFmtId="164" fontId="4" fillId="0" borderId="35" xfId="0" applyNumberFormat="1" applyFont="1" applyFill="1" applyBorder="1" applyAlignment="1">
      <alignment vertical="center"/>
    </xf>
    <xf numFmtId="0" fontId="6" fillId="0" borderId="35"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21" xfId="0" applyFont="1" applyFill="1" applyBorder="1" applyAlignment="1">
      <alignment horizontal="center" vertical="center"/>
    </xf>
    <xf numFmtId="164" fontId="4" fillId="0" borderId="21" xfId="0" applyNumberFormat="1" applyFont="1" applyFill="1" applyBorder="1" applyAlignment="1">
      <alignment vertical="center"/>
    </xf>
    <xf numFmtId="0" fontId="4" fillId="0" borderId="10" xfId="0" applyFont="1" applyFill="1" applyBorder="1" applyAlignment="1">
      <alignment horizontal="center" vertical="center"/>
    </xf>
    <xf numFmtId="164" fontId="4" fillId="0" borderId="0" xfId="2" applyNumberFormat="1" applyFont="1" applyFill="1" applyAlignment="1">
      <alignment vertical="center"/>
    </xf>
    <xf numFmtId="0" fontId="6" fillId="0" borderId="0" xfId="0" applyFont="1" applyFill="1" applyAlignment="1">
      <alignment horizontal="center" vertical="center"/>
    </xf>
    <xf numFmtId="0" fontId="4" fillId="0" borderId="0" xfId="0" applyFont="1" applyFill="1" applyAlignment="1">
      <alignment horizontal="center" vertical="center"/>
    </xf>
    <xf numFmtId="0" fontId="6" fillId="0" borderId="10" xfId="0" applyFont="1" applyFill="1" applyBorder="1" applyAlignment="1">
      <alignment horizontal="center" vertical="center"/>
    </xf>
    <xf numFmtId="164" fontId="4" fillId="0" borderId="2" xfId="0" applyNumberFormat="1" applyFont="1" applyFill="1" applyBorder="1" applyAlignment="1">
      <alignment vertical="center"/>
    </xf>
    <xf numFmtId="44" fontId="4" fillId="0" borderId="12" xfId="1" applyFont="1" applyFill="1" applyBorder="1" applyAlignment="1">
      <alignment vertical="center"/>
    </xf>
    <xf numFmtId="44" fontId="4" fillId="0" borderId="13" xfId="1" applyFont="1" applyFill="1" applyBorder="1" applyAlignment="1">
      <alignment vertical="center"/>
    </xf>
    <xf numFmtId="44" fontId="4" fillId="0" borderId="14" xfId="1" applyFont="1" applyFill="1" applyBorder="1" applyAlignment="1">
      <alignment vertical="center"/>
    </xf>
    <xf numFmtId="0" fontId="4" fillId="0" borderId="22"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164" fontId="4" fillId="0" borderId="55" xfId="0" applyNumberFormat="1" applyFont="1" applyFill="1" applyBorder="1" applyAlignment="1">
      <alignment vertical="center"/>
    </xf>
    <xf numFmtId="0" fontId="4" fillId="0" borderId="55" xfId="0" applyFont="1" applyFill="1" applyBorder="1" applyAlignment="1">
      <alignment horizontal="center" vertical="center"/>
    </xf>
    <xf numFmtId="10" fontId="4" fillId="0" borderId="2" xfId="0" applyNumberFormat="1" applyFont="1" applyFill="1" applyBorder="1" applyAlignment="1">
      <alignment vertical="center"/>
    </xf>
    <xf numFmtId="10" fontId="4" fillId="0" borderId="21" xfId="0" applyNumberFormat="1" applyFont="1" applyFill="1" applyBorder="1" applyAlignment="1">
      <alignment vertical="center"/>
    </xf>
    <xf numFmtId="164" fontId="4" fillId="0" borderId="0" xfId="0" applyNumberFormat="1" applyFont="1" applyFill="1" applyAlignment="1">
      <alignment vertical="center"/>
    </xf>
    <xf numFmtId="164" fontId="4" fillId="0" borderId="8" xfId="2" applyNumberFormat="1" applyFont="1" applyFill="1" applyBorder="1" applyAlignment="1">
      <alignment vertical="center"/>
    </xf>
    <xf numFmtId="0" fontId="6"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5" xfId="0" applyFont="1" applyFill="1" applyBorder="1" applyAlignment="1">
      <alignment horizontal="center" vertical="center"/>
    </xf>
    <xf numFmtId="0" fontId="4" fillId="2" borderId="63" xfId="0" applyFont="1" applyFill="1" applyBorder="1" applyAlignment="1">
      <alignment horizontal="center" vertical="center"/>
    </xf>
    <xf numFmtId="0" fontId="6" fillId="2" borderId="63" xfId="0" applyFont="1" applyFill="1" applyBorder="1" applyAlignment="1">
      <alignment horizontal="center" vertical="center"/>
    </xf>
    <xf numFmtId="0" fontId="4" fillId="3" borderId="88" xfId="0" applyFont="1" applyFill="1" applyBorder="1" applyAlignment="1">
      <alignment horizontal="right" vertical="center"/>
    </xf>
    <xf numFmtId="0" fontId="4" fillId="3" borderId="89" xfId="0" applyFont="1" applyFill="1" applyBorder="1" applyAlignment="1">
      <alignment horizontal="right" vertical="center"/>
    </xf>
    <xf numFmtId="0" fontId="4" fillId="3" borderId="90" xfId="0" applyFont="1" applyFill="1" applyBorder="1" applyAlignment="1">
      <alignment horizontal="right" vertical="center"/>
    </xf>
    <xf numFmtId="44" fontId="4" fillId="0" borderId="59" xfId="1" applyFont="1" applyFill="1" applyBorder="1" applyAlignment="1">
      <alignment vertical="center"/>
    </xf>
    <xf numFmtId="44" fontId="4" fillId="0" borderId="91" xfId="1" applyFont="1" applyFill="1" applyBorder="1" applyAlignment="1">
      <alignment vertical="center"/>
    </xf>
    <xf numFmtId="44" fontId="4" fillId="0" borderId="92" xfId="1" applyFont="1" applyFill="1" applyBorder="1" applyAlignment="1">
      <alignment vertical="center"/>
    </xf>
    <xf numFmtId="0" fontId="4" fillId="0" borderId="92" xfId="0" applyFont="1" applyFill="1" applyBorder="1" applyAlignment="1">
      <alignment horizontal="center" vertical="center"/>
    </xf>
    <xf numFmtId="164" fontId="4" fillId="0" borderId="59" xfId="0" applyNumberFormat="1" applyFont="1" applyFill="1" applyBorder="1" applyAlignment="1">
      <alignment vertical="center"/>
    </xf>
    <xf numFmtId="0" fontId="6" fillId="0" borderId="55" xfId="0" applyFont="1" applyFill="1" applyBorder="1" applyAlignment="1">
      <alignment horizontal="center" vertical="center"/>
    </xf>
    <xf numFmtId="0" fontId="6" fillId="0" borderId="57" xfId="0" applyFont="1" applyFill="1" applyBorder="1" applyAlignment="1">
      <alignment horizontal="center" vertical="center"/>
    </xf>
    <xf numFmtId="164" fontId="4" fillId="0" borderId="7" xfId="0" applyNumberFormat="1" applyFont="1" applyFill="1" applyBorder="1" applyAlignment="1">
      <alignment vertical="center"/>
    </xf>
    <xf numFmtId="164" fontId="4" fillId="0" borderId="59" xfId="2" applyNumberFormat="1" applyFont="1" applyFill="1" applyBorder="1" applyAlignment="1">
      <alignment vertical="center"/>
    </xf>
    <xf numFmtId="164" fontId="4" fillId="0" borderId="55" xfId="2" applyNumberFormat="1" applyFont="1" applyFill="1" applyBorder="1" applyAlignment="1">
      <alignment vertical="center"/>
    </xf>
    <xf numFmtId="164" fontId="4" fillId="0" borderId="91" xfId="2" applyNumberFormat="1" applyFont="1" applyFill="1" applyBorder="1" applyAlignment="1">
      <alignment vertical="center"/>
    </xf>
    <xf numFmtId="0" fontId="4" fillId="0" borderId="57" xfId="0" applyFont="1" applyFill="1" applyBorder="1" applyAlignment="1">
      <alignment horizontal="center" vertical="center"/>
    </xf>
    <xf numFmtId="0" fontId="6" fillId="0" borderId="91"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93" xfId="0" applyFont="1" applyFill="1" applyBorder="1" applyAlignment="1">
      <alignment horizontal="center" vertical="center"/>
    </xf>
    <xf numFmtId="164" fontId="4" fillId="0" borderId="11" xfId="2" applyNumberFormat="1" applyFont="1" applyFill="1" applyBorder="1" applyAlignment="1">
      <alignment vertical="center"/>
    </xf>
    <xf numFmtId="164" fontId="4" fillId="0" borderId="14" xfId="2" applyNumberFormat="1" applyFont="1" applyFill="1" applyBorder="1" applyAlignment="1">
      <alignment vertical="center"/>
    </xf>
    <xf numFmtId="0" fontId="6" fillId="0" borderId="12" xfId="0" applyFont="1" applyFill="1" applyBorder="1" applyAlignment="1">
      <alignment horizontal="center" vertical="center"/>
    </xf>
    <xf numFmtId="44" fontId="4" fillId="0" borderId="57" xfId="1" applyFont="1" applyFill="1" applyBorder="1" applyAlignment="1">
      <alignment vertical="center"/>
    </xf>
    <xf numFmtId="164" fontId="4" fillId="0" borderId="91" xfId="0" applyNumberFormat="1" applyFont="1" applyFill="1" applyBorder="1" applyAlignment="1">
      <alignment vertical="center"/>
    </xf>
    <xf numFmtId="44" fontId="4" fillId="0" borderId="15" xfId="1" applyFont="1" applyFill="1" applyBorder="1" applyAlignment="1">
      <alignment vertical="center"/>
    </xf>
    <xf numFmtId="164" fontId="4" fillId="0" borderId="11" xfId="0" applyNumberFormat="1" applyFont="1" applyFill="1" applyBorder="1" applyAlignment="1">
      <alignment vertical="center"/>
    </xf>
    <xf numFmtId="164" fontId="4" fillId="0" borderId="22" xfId="0" applyNumberFormat="1" applyFont="1" applyFill="1" applyBorder="1" applyAlignment="1">
      <alignment vertical="center"/>
    </xf>
    <xf numFmtId="164" fontId="4" fillId="0" borderId="14" xfId="0" applyNumberFormat="1" applyFont="1" applyFill="1" applyBorder="1" applyAlignment="1">
      <alignment vertical="center"/>
    </xf>
    <xf numFmtId="164" fontId="4" fillId="0" borderId="9" xfId="0" applyNumberFormat="1" applyFont="1" applyFill="1" applyBorder="1" applyAlignment="1">
      <alignment vertical="center"/>
    </xf>
    <xf numFmtId="0" fontId="6" fillId="0" borderId="57" xfId="0" applyFont="1" applyFill="1" applyBorder="1" applyAlignment="1">
      <alignment horizontal="center" vertical="center" wrapText="1"/>
    </xf>
    <xf numFmtId="164" fontId="4" fillId="0" borderId="12" xfId="0" applyNumberFormat="1" applyFont="1" applyFill="1" applyBorder="1" applyAlignment="1">
      <alignment vertical="center"/>
    </xf>
    <xf numFmtId="0" fontId="6" fillId="0" borderId="59" xfId="0" applyFont="1" applyFill="1" applyBorder="1" applyAlignment="1">
      <alignment horizontal="center" vertical="center"/>
    </xf>
    <xf numFmtId="44" fontId="4" fillId="0" borderId="94" xfId="1" applyFont="1" applyFill="1" applyBorder="1" applyAlignment="1">
      <alignment vertical="center"/>
    </xf>
    <xf numFmtId="164" fontId="4" fillId="0" borderId="13" xfId="0" applyNumberFormat="1" applyFont="1" applyFill="1" applyBorder="1" applyAlignment="1">
      <alignment vertical="center"/>
    </xf>
    <xf numFmtId="164" fontId="4" fillId="0" borderId="6" xfId="2" applyNumberFormat="1" applyFont="1" applyFill="1" applyBorder="1" applyAlignment="1">
      <alignment vertical="center"/>
    </xf>
    <xf numFmtId="0" fontId="4" fillId="0" borderId="0" xfId="0" applyFont="1" applyBorder="1" applyAlignment="1">
      <alignment vertical="center"/>
    </xf>
    <xf numFmtId="44" fontId="4" fillId="0" borderId="7" xfId="1" applyFont="1" applyFill="1" applyBorder="1" applyAlignment="1">
      <alignment vertical="center"/>
    </xf>
    <xf numFmtId="44" fontId="4" fillId="0" borderId="8" xfId="1" applyFont="1" applyFill="1" applyBorder="1" applyAlignment="1">
      <alignment vertical="center"/>
    </xf>
    <xf numFmtId="0" fontId="4" fillId="0" borderId="59" xfId="0" applyFont="1" applyBorder="1" applyAlignment="1">
      <alignment vertical="center"/>
    </xf>
    <xf numFmtId="0" fontId="4" fillId="0" borderId="8" xfId="0" applyFont="1" applyBorder="1" applyAlignment="1">
      <alignment vertical="center"/>
    </xf>
    <xf numFmtId="44" fontId="4" fillId="0" borderId="11" xfId="1" applyFont="1" applyFill="1" applyBorder="1" applyAlignment="1">
      <alignment vertical="center"/>
    </xf>
    <xf numFmtId="0" fontId="4" fillId="0" borderId="35" xfId="0" applyFont="1" applyFill="1" applyBorder="1" applyAlignment="1">
      <alignment horizontal="center" vertical="center"/>
    </xf>
    <xf numFmtId="0" fontId="4" fillId="0" borderId="60"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102" xfId="0" applyFont="1" applyFill="1" applyBorder="1" applyAlignment="1">
      <alignment horizontal="center" vertical="center"/>
    </xf>
    <xf numFmtId="0" fontId="6" fillId="0" borderId="65" xfId="0" applyFont="1" applyFill="1" applyBorder="1" applyAlignment="1">
      <alignment horizontal="center" vertical="center"/>
    </xf>
    <xf numFmtId="0" fontId="4" fillId="0" borderId="102" xfId="0" applyFont="1" applyFill="1" applyBorder="1" applyAlignment="1">
      <alignment horizontal="center" vertical="center"/>
    </xf>
    <xf numFmtId="0" fontId="6" fillId="0" borderId="60" xfId="0" applyFont="1" applyFill="1" applyBorder="1" applyAlignment="1">
      <alignment horizontal="center" vertical="center"/>
    </xf>
    <xf numFmtId="164" fontId="4" fillId="0" borderId="6" xfId="0" applyNumberFormat="1" applyFont="1" applyFill="1" applyBorder="1" applyAlignment="1">
      <alignment vertical="center"/>
    </xf>
    <xf numFmtId="164" fontId="4" fillId="0" borderId="20" xfId="0" applyNumberFormat="1" applyFont="1" applyFill="1" applyBorder="1" applyAlignment="1">
      <alignment vertical="center"/>
    </xf>
    <xf numFmtId="0" fontId="4" fillId="0" borderId="6" xfId="0" applyFont="1" applyFill="1" applyBorder="1" applyAlignment="1">
      <alignment horizontal="center" vertical="center"/>
    </xf>
    <xf numFmtId="164" fontId="4" fillId="0" borderId="104" xfId="2" applyNumberFormat="1" applyFont="1" applyFill="1" applyBorder="1" applyAlignment="1">
      <alignment vertical="center"/>
    </xf>
    <xf numFmtId="164" fontId="4" fillId="0" borderId="92" xfId="2" applyNumberFormat="1" applyFont="1" applyFill="1" applyBorder="1" applyAlignment="1">
      <alignment vertical="center"/>
    </xf>
    <xf numFmtId="0" fontId="4" fillId="0" borderId="57" xfId="0" applyFont="1" applyFill="1" applyBorder="1" applyAlignment="1">
      <alignment horizontal="center" vertical="center" wrapText="1"/>
    </xf>
    <xf numFmtId="164" fontId="4" fillId="0" borderId="104" xfId="0" applyNumberFormat="1" applyFont="1" applyFill="1" applyBorder="1" applyAlignment="1">
      <alignment vertical="center"/>
    </xf>
    <xf numFmtId="164" fontId="4" fillId="0" borderId="20" xfId="2" applyNumberFormat="1" applyFont="1" applyFill="1" applyBorder="1" applyAlignment="1">
      <alignment vertical="center"/>
    </xf>
    <xf numFmtId="164" fontId="4" fillId="0" borderId="105" xfId="0" applyNumberFormat="1" applyFont="1" applyFill="1" applyBorder="1" applyAlignment="1">
      <alignment vertical="center"/>
    </xf>
    <xf numFmtId="164" fontId="4" fillId="0" borderId="105" xfId="2" applyNumberFormat="1" applyFont="1" applyFill="1" applyBorder="1" applyAlignment="1">
      <alignment vertical="center"/>
    </xf>
    <xf numFmtId="0" fontId="6" fillId="0" borderId="9" xfId="0" applyFont="1" applyFill="1" applyBorder="1" applyAlignment="1">
      <alignment horizontal="center" vertical="center"/>
    </xf>
    <xf numFmtId="164" fontId="4" fillId="0" borderId="85" xfId="0" applyNumberFormat="1" applyFont="1" applyFill="1" applyBorder="1" applyAlignment="1">
      <alignment vertical="center"/>
    </xf>
    <xf numFmtId="164" fontId="4" fillId="0" borderId="73" xfId="0" applyNumberFormat="1" applyFont="1" applyFill="1" applyBorder="1" applyAlignment="1">
      <alignment vertical="center"/>
    </xf>
    <xf numFmtId="164" fontId="4" fillId="0" borderId="92" xfId="0" applyNumberFormat="1" applyFont="1" applyFill="1" applyBorder="1" applyAlignment="1">
      <alignment vertical="center"/>
    </xf>
    <xf numFmtId="0" fontId="4" fillId="0" borderId="2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7" xfId="0" applyFont="1" applyFill="1" applyBorder="1" applyAlignment="1">
      <alignment horizontal="center" vertical="center"/>
    </xf>
    <xf numFmtId="164" fontId="4" fillId="0" borderId="112" xfId="0" applyNumberFormat="1" applyFont="1" applyFill="1" applyBorder="1" applyAlignment="1">
      <alignment vertical="center"/>
    </xf>
    <xf numFmtId="0" fontId="4" fillId="0" borderId="8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 xfId="0" applyFont="1" applyFill="1" applyBorder="1" applyAlignment="1">
      <alignment horizontal="center" vertical="center"/>
    </xf>
    <xf numFmtId="164" fontId="4" fillId="0" borderId="72" xfId="2" applyNumberFormat="1" applyFont="1" applyFill="1" applyBorder="1" applyAlignment="1">
      <alignment vertical="center"/>
    </xf>
    <xf numFmtId="0" fontId="6" fillId="0" borderId="72" xfId="0" applyFont="1" applyFill="1" applyBorder="1" applyAlignment="1">
      <alignment horizontal="center" vertical="center"/>
    </xf>
    <xf numFmtId="0" fontId="6" fillId="0" borderId="113" xfId="0" applyFont="1" applyFill="1" applyBorder="1" applyAlignment="1">
      <alignment horizontal="center" vertical="center"/>
    </xf>
    <xf numFmtId="164" fontId="4" fillId="0" borderId="114" xfId="2" applyNumberFormat="1" applyFont="1" applyFill="1" applyBorder="1" applyAlignment="1">
      <alignment vertical="center"/>
    </xf>
    <xf numFmtId="0" fontId="9" fillId="0" borderId="0" xfId="3" applyFont="1" applyAlignment="1">
      <alignment horizontal="center" vertical="center"/>
    </xf>
    <xf numFmtId="0" fontId="9" fillId="7" borderId="43" xfId="3" applyFont="1" applyFill="1" applyBorder="1" applyAlignment="1">
      <alignment horizontal="center" vertical="center"/>
    </xf>
    <xf numFmtId="0" fontId="9" fillId="7" borderId="42" xfId="3" applyFont="1" applyFill="1" applyBorder="1" applyAlignment="1">
      <alignment horizontal="center" vertical="center"/>
    </xf>
    <xf numFmtId="0" fontId="9" fillId="7" borderId="41" xfId="3" applyFont="1" applyFill="1" applyBorder="1" applyAlignment="1">
      <alignment horizontal="center" vertical="center"/>
    </xf>
    <xf numFmtId="0" fontId="6" fillId="0" borderId="47" xfId="0" applyFont="1" applyFill="1" applyBorder="1" applyAlignment="1">
      <alignment vertical="center"/>
    </xf>
    <xf numFmtId="0" fontId="6" fillId="0" borderId="46" xfId="0" applyFont="1" applyFill="1" applyBorder="1" applyAlignment="1">
      <alignment horizontal="center" vertical="center" wrapText="1"/>
    </xf>
    <xf numFmtId="0" fontId="4" fillId="0" borderId="48" xfId="0" applyFont="1" applyFill="1" applyBorder="1" applyAlignment="1">
      <alignment vertical="center" wrapText="1"/>
    </xf>
    <xf numFmtId="0" fontId="6" fillId="0" borderId="49" xfId="0" applyFont="1" applyFill="1" applyBorder="1" applyAlignment="1">
      <alignment vertical="center"/>
    </xf>
    <xf numFmtId="0" fontId="6" fillId="0" borderId="1" xfId="0" applyFont="1" applyFill="1" applyBorder="1" applyAlignment="1">
      <alignment horizontal="center" vertical="center"/>
    </xf>
    <xf numFmtId="0" fontId="6" fillId="0" borderId="50" xfId="0" applyFont="1" applyFill="1" applyBorder="1" applyAlignment="1">
      <alignment vertical="center" wrapText="1"/>
    </xf>
    <xf numFmtId="0" fontId="4" fillId="0" borderId="50" xfId="0" applyFont="1" applyFill="1" applyBorder="1" applyAlignment="1">
      <alignment vertical="center" wrapText="1"/>
    </xf>
    <xf numFmtId="0" fontId="4" fillId="0" borderId="50" xfId="0" applyFont="1" applyFill="1" applyBorder="1" applyAlignment="1">
      <alignment horizontal="left" vertical="center" wrapText="1"/>
    </xf>
    <xf numFmtId="0" fontId="4" fillId="0" borderId="50" xfId="0" applyFont="1" applyFill="1" applyBorder="1" applyAlignment="1">
      <alignment vertical="center"/>
    </xf>
    <xf numFmtId="0" fontId="6" fillId="0" borderId="51" xfId="0" applyFont="1" applyFill="1" applyBorder="1" applyAlignment="1">
      <alignment vertical="center"/>
    </xf>
    <xf numFmtId="0" fontId="6" fillId="0" borderId="52" xfId="0" applyFont="1" applyFill="1" applyBorder="1" applyAlignment="1">
      <alignment horizontal="center" vertical="center"/>
    </xf>
    <xf numFmtId="0" fontId="6" fillId="0" borderId="53" xfId="0" applyFont="1" applyFill="1" applyBorder="1" applyAlignment="1">
      <alignment vertical="center" wrapText="1"/>
    </xf>
    <xf numFmtId="0" fontId="10" fillId="0" borderId="0" xfId="3" applyFont="1" applyAlignment="1">
      <alignment vertical="center"/>
    </xf>
    <xf numFmtId="0" fontId="11" fillId="0" borderId="0" xfId="4" applyFont="1" applyFill="1" applyBorder="1" applyAlignment="1">
      <alignment horizontal="left" vertical="center"/>
    </xf>
    <xf numFmtId="0" fontId="10" fillId="0" borderId="0" xfId="3" applyFont="1" applyFill="1" applyBorder="1" applyAlignment="1">
      <alignment vertical="center"/>
    </xf>
    <xf numFmtId="0" fontId="10" fillId="0" borderId="0" xfId="3" applyFont="1" applyFill="1" applyAlignment="1">
      <alignment vertical="center"/>
    </xf>
    <xf numFmtId="0" fontId="10" fillId="0" borderId="0" xfId="3" applyFont="1" applyAlignment="1">
      <alignment vertical="center" wrapText="1"/>
    </xf>
    <xf numFmtId="0" fontId="6" fillId="0" borderId="49" xfId="0" applyFont="1" applyFill="1" applyBorder="1" applyAlignment="1">
      <alignment vertical="center" wrapText="1"/>
    </xf>
    <xf numFmtId="0" fontId="4" fillId="3" borderId="28" xfId="0" applyFont="1" applyFill="1" applyBorder="1" applyAlignment="1">
      <alignment horizontal="right" vertical="center"/>
    </xf>
    <xf numFmtId="10" fontId="6" fillId="0" borderId="73" xfId="0" applyNumberFormat="1" applyFont="1" applyFill="1" applyBorder="1" applyAlignment="1">
      <alignment horizontal="center" vertical="center"/>
    </xf>
    <xf numFmtId="0" fontId="4" fillId="0" borderId="77" xfId="0" applyFont="1" applyFill="1" applyBorder="1" applyAlignment="1">
      <alignment vertical="center"/>
    </xf>
    <xf numFmtId="164" fontId="4" fillId="0" borderId="78" xfId="0" applyNumberFormat="1" applyFont="1" applyFill="1" applyBorder="1" applyAlignment="1">
      <alignment vertical="center"/>
    </xf>
    <xf numFmtId="164" fontId="4" fillId="0" borderId="87" xfId="0" applyNumberFormat="1" applyFont="1" applyFill="1" applyBorder="1" applyAlignment="1">
      <alignment vertical="center"/>
    </xf>
    <xf numFmtId="0" fontId="4" fillId="0" borderId="78" xfId="0" applyFont="1" applyFill="1" applyBorder="1" applyAlignment="1">
      <alignment horizontal="center" vertical="center"/>
    </xf>
    <xf numFmtId="164" fontId="4" fillId="0" borderId="79" xfId="0" applyNumberFormat="1" applyFont="1" applyFill="1" applyBorder="1" applyAlignment="1">
      <alignment vertical="center"/>
    </xf>
    <xf numFmtId="0" fontId="4" fillId="3" borderId="71" xfId="0" applyFont="1" applyFill="1" applyBorder="1" applyAlignment="1">
      <alignment horizontal="right" vertical="center"/>
    </xf>
    <xf numFmtId="44" fontId="4" fillId="0" borderId="18" xfId="1" applyFont="1" applyFill="1" applyBorder="1" applyAlignment="1">
      <alignment vertical="center"/>
    </xf>
    <xf numFmtId="44" fontId="4" fillId="0" borderId="3" xfId="1" applyFont="1" applyFill="1" applyBorder="1" applyAlignment="1">
      <alignment vertical="center"/>
    </xf>
    <xf numFmtId="44" fontId="4" fillId="0" borderId="4" xfId="1" applyFont="1" applyFill="1" applyBorder="1" applyAlignment="1">
      <alignment vertical="center"/>
    </xf>
    <xf numFmtId="164" fontId="4" fillId="0" borderId="3" xfId="2" applyNumberFormat="1" applyFont="1" applyFill="1" applyBorder="1" applyAlignment="1">
      <alignment vertical="center"/>
    </xf>
    <xf numFmtId="164" fontId="4" fillId="0" borderId="25" xfId="2" applyNumberFormat="1" applyFont="1" applyFill="1" applyBorder="1" applyAlignment="1">
      <alignment vertical="center"/>
    </xf>
    <xf numFmtId="164" fontId="4" fillId="0" borderId="18" xfId="2" applyNumberFormat="1" applyFont="1" applyFill="1" applyBorder="1" applyAlignment="1">
      <alignment vertical="center"/>
    </xf>
    <xf numFmtId="0" fontId="6" fillId="0" borderId="25"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3" xfId="0" applyFont="1" applyFill="1" applyBorder="1" applyAlignment="1">
      <alignment horizontal="center" vertical="center"/>
    </xf>
    <xf numFmtId="0" fontId="4" fillId="3" borderId="33" xfId="0" applyFont="1" applyFill="1" applyBorder="1" applyAlignment="1">
      <alignment horizontal="right" vertical="center"/>
    </xf>
    <xf numFmtId="44" fontId="4" fillId="0" borderId="5" xfId="1" applyFont="1" applyFill="1" applyBorder="1" applyAlignment="1">
      <alignment vertical="center"/>
    </xf>
    <xf numFmtId="44" fontId="4" fillId="0" borderId="6" xfId="1" applyFont="1" applyFill="1" applyBorder="1" applyAlignment="1">
      <alignment vertical="center"/>
    </xf>
    <xf numFmtId="44" fontId="4" fillId="0" borderId="19" xfId="1" applyFont="1" applyFill="1" applyBorder="1" applyAlignment="1">
      <alignment vertical="center"/>
    </xf>
    <xf numFmtId="44" fontId="4" fillId="0" borderId="27" xfId="1" applyFont="1" applyFill="1" applyBorder="1" applyAlignment="1">
      <alignment vertical="center"/>
    </xf>
    <xf numFmtId="0" fontId="6" fillId="0" borderId="5" xfId="0" applyFont="1" applyFill="1" applyBorder="1" applyAlignment="1">
      <alignment horizontal="center" vertical="center"/>
    </xf>
    <xf numFmtId="164" fontId="4" fillId="0" borderId="75" xfId="0" applyNumberFormat="1" applyFont="1" applyFill="1" applyBorder="1" applyAlignment="1">
      <alignment vertical="center"/>
    </xf>
    <xf numFmtId="164" fontId="4" fillId="0" borderId="74" xfId="0" applyNumberFormat="1" applyFont="1" applyFill="1" applyBorder="1" applyAlignment="1">
      <alignment vertical="center"/>
    </xf>
    <xf numFmtId="10" fontId="6" fillId="0" borderId="74" xfId="0" applyNumberFormat="1" applyFont="1" applyFill="1" applyBorder="1" applyAlignment="1">
      <alignment horizontal="center" vertical="center"/>
    </xf>
    <xf numFmtId="0" fontId="4" fillId="0" borderId="80" xfId="0" applyFont="1" applyFill="1" applyBorder="1" applyAlignment="1">
      <alignment vertical="center"/>
    </xf>
    <xf numFmtId="164" fontId="4" fillId="0" borderId="81" xfId="0" applyNumberFormat="1" applyFont="1" applyFill="1" applyBorder="1" applyAlignment="1">
      <alignment vertical="center"/>
    </xf>
    <xf numFmtId="0" fontId="4" fillId="0" borderId="74" xfId="0" applyFont="1" applyFill="1" applyBorder="1" applyAlignment="1">
      <alignment horizontal="center" vertical="center"/>
    </xf>
    <xf numFmtId="0" fontId="4" fillId="0" borderId="80" xfId="0" applyFont="1" applyFill="1" applyBorder="1" applyAlignment="1">
      <alignment horizontal="center" vertical="center"/>
    </xf>
    <xf numFmtId="164" fontId="4" fillId="0" borderId="82" xfId="0" applyNumberFormat="1" applyFont="1" applyFill="1" applyBorder="1" applyAlignment="1">
      <alignment vertical="center"/>
    </xf>
    <xf numFmtId="164" fontId="4" fillId="0" borderId="5" xfId="2" applyNumberFormat="1" applyFont="1" applyFill="1" applyBorder="1" applyAlignment="1">
      <alignment vertical="center"/>
    </xf>
    <xf numFmtId="0" fontId="6" fillId="0" borderId="27" xfId="0" applyFont="1" applyFill="1" applyBorder="1" applyAlignment="1">
      <alignment horizontal="center" vertical="center"/>
    </xf>
    <xf numFmtId="0" fontId="4" fillId="0" borderId="27" xfId="0" applyFont="1" applyFill="1" applyBorder="1" applyAlignment="1">
      <alignment horizontal="center" vertical="center"/>
    </xf>
    <xf numFmtId="44" fontId="4" fillId="0" borderId="23" xfId="1" applyFont="1" applyFill="1" applyBorder="1" applyAlignment="1">
      <alignment vertical="center"/>
    </xf>
    <xf numFmtId="164" fontId="4" fillId="0" borderId="19" xfId="2" applyNumberFormat="1" applyFont="1" applyFill="1" applyBorder="1" applyAlignment="1">
      <alignment vertical="center"/>
    </xf>
    <xf numFmtId="164" fontId="4" fillId="0" borderId="86" xfId="0" applyNumberFormat="1" applyFont="1" applyFill="1" applyBorder="1" applyAlignment="1">
      <alignment vertical="center"/>
    </xf>
    <xf numFmtId="0" fontId="4" fillId="0" borderId="81" xfId="0" applyFont="1" applyFill="1" applyBorder="1" applyAlignment="1">
      <alignment horizontal="center" vertical="center"/>
    </xf>
    <xf numFmtId="164" fontId="4" fillId="0" borderId="83" xfId="0" applyNumberFormat="1" applyFont="1" applyFill="1" applyBorder="1" applyAlignment="1">
      <alignment vertical="center"/>
    </xf>
    <xf numFmtId="10" fontId="6" fillId="0" borderId="83" xfId="0" applyNumberFormat="1" applyFont="1" applyFill="1" applyBorder="1" applyAlignment="1">
      <alignment horizontal="center" vertical="center"/>
    </xf>
    <xf numFmtId="0" fontId="4" fillId="0" borderId="84" xfId="0" applyFont="1" applyFill="1" applyBorder="1" applyAlignment="1">
      <alignment horizontal="center" vertical="center"/>
    </xf>
    <xf numFmtId="10" fontId="6" fillId="0" borderId="81" xfId="0" applyNumberFormat="1" applyFont="1" applyFill="1" applyBorder="1" applyAlignment="1">
      <alignment horizontal="center" vertical="center"/>
    </xf>
    <xf numFmtId="164" fontId="4" fillId="0" borderId="76" xfId="0" applyNumberFormat="1" applyFont="1" applyFill="1" applyBorder="1" applyAlignment="1">
      <alignment vertical="center"/>
    </xf>
    <xf numFmtId="0" fontId="4" fillId="0" borderId="83" xfId="0" applyFont="1" applyFill="1" applyBorder="1" applyAlignment="1">
      <alignment horizontal="center" vertical="center"/>
    </xf>
    <xf numFmtId="0" fontId="4" fillId="0" borderId="5" xfId="0" applyFont="1" applyFill="1" applyBorder="1" applyAlignment="1">
      <alignment horizontal="center" vertical="center"/>
    </xf>
    <xf numFmtId="164" fontId="4" fillId="0" borderId="5" xfId="0" applyNumberFormat="1" applyFont="1" applyFill="1" applyBorder="1" applyAlignment="1">
      <alignment vertical="center"/>
    </xf>
    <xf numFmtId="0" fontId="4" fillId="3" borderId="30" xfId="0" applyFont="1" applyFill="1" applyBorder="1" applyAlignment="1">
      <alignment horizontal="right" vertical="center"/>
    </xf>
    <xf numFmtId="44" fontId="4" fillId="0" borderId="29" xfId="1" applyFont="1" applyFill="1" applyBorder="1" applyAlignment="1">
      <alignment vertical="center"/>
    </xf>
    <xf numFmtId="44" fontId="4" fillId="0" borderId="37" xfId="1" applyFont="1" applyFill="1" applyBorder="1" applyAlignment="1">
      <alignment vertical="center"/>
    </xf>
    <xf numFmtId="44" fontId="4" fillId="0" borderId="38" xfId="1" applyFont="1" applyFill="1" applyBorder="1" applyAlignment="1">
      <alignment vertical="center"/>
    </xf>
    <xf numFmtId="0" fontId="4" fillId="0" borderId="40" xfId="0" applyFont="1" applyFill="1" applyBorder="1" applyAlignment="1">
      <alignment horizontal="center" vertical="center"/>
    </xf>
    <xf numFmtId="0" fontId="4" fillId="0" borderId="38" xfId="0" applyFont="1" applyFill="1" applyBorder="1" applyAlignment="1">
      <alignment horizontal="center" vertical="center"/>
    </xf>
    <xf numFmtId="44" fontId="4" fillId="0" borderId="39" xfId="1" applyFont="1" applyFill="1" applyBorder="1" applyAlignment="1">
      <alignment vertical="center"/>
    </xf>
    <xf numFmtId="164" fontId="4" fillId="0" borderId="37" xfId="2" applyNumberFormat="1" applyFont="1" applyFill="1" applyBorder="1" applyAlignment="1">
      <alignment vertical="center"/>
    </xf>
    <xf numFmtId="164" fontId="4" fillId="0" borderId="40" xfId="2" applyNumberFormat="1" applyFont="1" applyFill="1" applyBorder="1" applyAlignment="1">
      <alignment vertical="center"/>
    </xf>
    <xf numFmtId="164" fontId="4" fillId="0" borderId="29" xfId="2" applyNumberFormat="1" applyFont="1" applyFill="1" applyBorder="1" applyAlignment="1">
      <alignment vertical="center"/>
    </xf>
    <xf numFmtId="0" fontId="6" fillId="0" borderId="40" xfId="0" applyFont="1" applyFill="1" applyBorder="1" applyAlignment="1">
      <alignment horizontal="center" vertical="center"/>
    </xf>
    <xf numFmtId="0" fontId="6" fillId="0" borderId="39" xfId="0" applyFont="1" applyFill="1" applyBorder="1" applyAlignment="1">
      <alignment horizontal="center" vertical="center"/>
    </xf>
    <xf numFmtId="0" fontId="4" fillId="0" borderId="54" xfId="0" applyFont="1" applyBorder="1" applyAlignment="1">
      <alignment vertical="center"/>
    </xf>
    <xf numFmtId="0" fontId="4" fillId="0" borderId="2" xfId="0" applyFont="1" applyBorder="1" applyAlignment="1">
      <alignment vertical="center"/>
    </xf>
    <xf numFmtId="164" fontId="6" fillId="0" borderId="85" xfId="0" applyNumberFormat="1" applyFont="1" applyFill="1" applyBorder="1" applyAlignment="1">
      <alignment horizontal="center"/>
    </xf>
    <xf numFmtId="164" fontId="6" fillId="0" borderId="73" xfId="0" applyNumberFormat="1" applyFont="1" applyFill="1" applyBorder="1" applyAlignment="1">
      <alignment horizontal="center"/>
    </xf>
    <xf numFmtId="10" fontId="6" fillId="0" borderId="77" xfId="0" applyNumberFormat="1" applyFont="1" applyFill="1" applyBorder="1" applyAlignment="1">
      <alignment horizontal="center"/>
    </xf>
    <xf numFmtId="164" fontId="6" fillId="0" borderId="119" xfId="0" applyNumberFormat="1" applyFont="1" applyFill="1" applyBorder="1" applyAlignment="1"/>
    <xf numFmtId="164" fontId="6" fillId="0" borderId="73" xfId="0" applyNumberFormat="1" applyFont="1" applyFill="1" applyBorder="1" applyAlignment="1"/>
    <xf numFmtId="10" fontId="6" fillId="0" borderId="73" xfId="0" applyNumberFormat="1" applyFont="1" applyFill="1" applyBorder="1" applyAlignment="1">
      <alignment horizontal="center"/>
    </xf>
    <xf numFmtId="0" fontId="4" fillId="0" borderId="0" xfId="3" applyFont="1"/>
    <xf numFmtId="0" fontId="4" fillId="0" borderId="0" xfId="3" applyFont="1" applyAlignment="1"/>
    <xf numFmtId="0" fontId="7" fillId="0" borderId="0" xfId="0" applyFont="1" applyAlignment="1">
      <alignment horizontal="center"/>
    </xf>
    <xf numFmtId="0" fontId="7" fillId="0" borderId="0" xfId="0" applyFont="1" applyBorder="1" applyAlignment="1">
      <alignment horizontal="center"/>
    </xf>
    <xf numFmtId="0" fontId="8" fillId="0" borderId="0" xfId="0" applyFont="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4" fillId="9" borderId="63" xfId="0" applyFont="1" applyFill="1" applyBorder="1" applyAlignment="1">
      <alignment horizontal="center" vertical="center" wrapText="1"/>
    </xf>
    <xf numFmtId="0" fontId="6" fillId="8" borderId="63" xfId="0" applyFont="1" applyFill="1" applyBorder="1" applyAlignment="1">
      <alignment vertical="center" wrapText="1"/>
    </xf>
    <xf numFmtId="0" fontId="6" fillId="4" borderId="16" xfId="0" applyFont="1" applyFill="1" applyBorder="1" applyAlignment="1">
      <alignment horizontal="center" vertical="center" textRotation="90" wrapText="1"/>
    </xf>
    <xf numFmtId="0" fontId="6" fillId="5" borderId="16" xfId="0" applyFont="1" applyFill="1" applyBorder="1"/>
    <xf numFmtId="0" fontId="6" fillId="5" borderId="17" xfId="0" applyFont="1" applyFill="1" applyBorder="1"/>
    <xf numFmtId="0" fontId="4" fillId="6" borderId="63" xfId="0" applyFont="1" applyFill="1" applyBorder="1" applyAlignment="1">
      <alignment horizontal="center" vertical="center"/>
    </xf>
    <xf numFmtId="0" fontId="4" fillId="6" borderId="63" xfId="0" applyFont="1" applyFill="1" applyBorder="1" applyAlignment="1">
      <alignment horizontal="center" vertical="center" wrapText="1"/>
    </xf>
    <xf numFmtId="0" fontId="6" fillId="8" borderId="63" xfId="0" applyFont="1" applyFill="1" applyBorder="1" applyAlignment="1">
      <alignment horizontal="center" vertical="center" wrapText="1"/>
    </xf>
    <xf numFmtId="0" fontId="6" fillId="4" borderId="63" xfId="0" applyFont="1" applyFill="1" applyBorder="1" applyAlignment="1">
      <alignment horizontal="center" vertical="center" wrapText="1"/>
    </xf>
    <xf numFmtId="0" fontId="6" fillId="3" borderId="63" xfId="0" applyFont="1" applyFill="1" applyBorder="1" applyAlignment="1">
      <alignment horizontal="center" vertical="center" wrapText="1"/>
    </xf>
    <xf numFmtId="0" fontId="6" fillId="6" borderId="63" xfId="0" applyFont="1" applyFill="1" applyBorder="1" applyAlignment="1">
      <alignment horizontal="center" wrapText="1"/>
    </xf>
    <xf numFmtId="164" fontId="4" fillId="0" borderId="66" xfId="2" applyNumberFormat="1" applyFont="1" applyFill="1" applyBorder="1" applyAlignment="1">
      <alignment horizontal="center" vertical="center"/>
    </xf>
    <xf numFmtId="164" fontId="4" fillId="0" borderId="67" xfId="2" applyNumberFormat="1" applyFont="1" applyFill="1" applyBorder="1" applyAlignment="1">
      <alignment horizontal="center" vertical="center"/>
    </xf>
    <xf numFmtId="164" fontId="4" fillId="0" borderId="70" xfId="2" applyNumberFormat="1" applyFont="1" applyFill="1" applyBorder="1" applyAlignment="1">
      <alignment horizontal="center" vertical="center"/>
    </xf>
    <xf numFmtId="164" fontId="4" fillId="0" borderId="8" xfId="2" applyNumberFormat="1" applyFont="1" applyFill="1" applyBorder="1" applyAlignment="1">
      <alignment horizontal="center" vertical="center"/>
    </xf>
    <xf numFmtId="164" fontId="4" fillId="0" borderId="0" xfId="2" applyNumberFormat="1" applyFont="1" applyFill="1" applyBorder="1" applyAlignment="1">
      <alignment horizontal="center" vertical="center"/>
    </xf>
    <xf numFmtId="164" fontId="4" fillId="0" borderId="10" xfId="2" applyNumberFormat="1" applyFont="1" applyFill="1" applyBorder="1" applyAlignment="1">
      <alignment horizontal="center" vertical="center"/>
    </xf>
    <xf numFmtId="164" fontId="4" fillId="0" borderId="11" xfId="2" applyNumberFormat="1" applyFont="1" applyFill="1" applyBorder="1" applyAlignment="1">
      <alignment horizontal="center" vertical="center"/>
    </xf>
    <xf numFmtId="164" fontId="4" fillId="0" borderId="12" xfId="2" applyNumberFormat="1" applyFont="1" applyFill="1" applyBorder="1" applyAlignment="1">
      <alignment horizontal="center" vertical="center"/>
    </xf>
    <xf numFmtId="164" fontId="4" fillId="0" borderId="15" xfId="2" applyNumberFormat="1" applyFont="1" applyFill="1" applyBorder="1" applyAlignment="1">
      <alignment horizontal="center" vertical="center"/>
    </xf>
    <xf numFmtId="0" fontId="8" fillId="0" borderId="0" xfId="0" applyFont="1" applyBorder="1" applyAlignment="1">
      <alignment horizontal="center" vertical="center"/>
    </xf>
    <xf numFmtId="0" fontId="6" fillId="6" borderId="63" xfId="0" applyFont="1" applyFill="1" applyBorder="1" applyAlignment="1">
      <alignment horizontal="center" vertical="center" wrapText="1"/>
    </xf>
    <xf numFmtId="0" fontId="6" fillId="6" borderId="63"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164" fontId="4" fillId="0" borderId="26" xfId="2" applyNumberFormat="1" applyFont="1" applyFill="1" applyBorder="1" applyAlignment="1">
      <alignment horizontal="center" vertical="center"/>
    </xf>
    <xf numFmtId="164" fontId="4" fillId="0" borderId="18" xfId="2" applyNumberFormat="1" applyFont="1" applyFill="1" applyBorder="1" applyAlignment="1">
      <alignment horizontal="center" vertical="center"/>
    </xf>
    <xf numFmtId="164" fontId="4" fillId="0" borderId="23" xfId="2" applyNumberFormat="1" applyFont="1" applyFill="1" applyBorder="1" applyAlignment="1">
      <alignment horizontal="center" vertical="center"/>
    </xf>
    <xf numFmtId="0" fontId="6" fillId="10" borderId="63" xfId="0" applyFont="1" applyFill="1" applyBorder="1" applyAlignment="1">
      <alignment horizontal="center" vertical="center" textRotation="90" wrapText="1"/>
    </xf>
    <xf numFmtId="0" fontId="6" fillId="5" borderId="63" xfId="0" applyFont="1" applyFill="1" applyBorder="1" applyAlignment="1">
      <alignment vertical="center"/>
    </xf>
    <xf numFmtId="0" fontId="6" fillId="3" borderId="45"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3" xfId="0" applyFont="1" applyFill="1" applyBorder="1" applyAlignment="1">
      <alignment horizontal="center" vertical="center"/>
    </xf>
    <xf numFmtId="164" fontId="4" fillId="0" borderId="36" xfId="2" applyNumberFormat="1" applyFont="1" applyFill="1" applyBorder="1" applyAlignment="1">
      <alignment horizontal="center" vertical="center"/>
    </xf>
    <xf numFmtId="164" fontId="4" fillId="0" borderId="29" xfId="2" applyNumberFormat="1" applyFont="1" applyFill="1" applyBorder="1" applyAlignment="1">
      <alignment horizontal="center" vertical="center"/>
    </xf>
    <xf numFmtId="164" fontId="4" fillId="0" borderId="39" xfId="2"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164" fontId="4" fillId="0" borderId="115" xfId="2" applyNumberFormat="1" applyFont="1" applyFill="1" applyBorder="1" applyAlignment="1">
      <alignment horizontal="center" vertical="center"/>
    </xf>
    <xf numFmtId="164" fontId="4" fillId="0" borderId="116" xfId="2" applyNumberFormat="1" applyFont="1" applyFill="1" applyBorder="1" applyAlignment="1">
      <alignment horizontal="center" vertical="center"/>
    </xf>
    <xf numFmtId="164" fontId="4" fillId="0" borderId="117" xfId="2" applyNumberFormat="1" applyFont="1" applyFill="1" applyBorder="1" applyAlignment="1">
      <alignment horizontal="center" vertical="center"/>
    </xf>
    <xf numFmtId="0" fontId="6" fillId="10" borderId="89" xfId="0" applyFont="1" applyFill="1" applyBorder="1" applyAlignment="1">
      <alignment horizontal="center" vertical="center" textRotation="90" wrapText="1"/>
    </xf>
    <xf numFmtId="44" fontId="4" fillId="0" borderId="0" xfId="1" applyFont="1" applyFill="1" applyBorder="1" applyAlignment="1">
      <alignment horizontal="center" vertical="center"/>
    </xf>
    <xf numFmtId="44" fontId="4" fillId="0" borderId="9" xfId="1" applyFont="1" applyFill="1" applyBorder="1" applyAlignment="1">
      <alignment horizontal="center" vertical="center"/>
    </xf>
    <xf numFmtId="44" fontId="4" fillId="0" borderId="12" xfId="1" applyFont="1" applyFill="1" applyBorder="1" applyAlignment="1">
      <alignment horizontal="center" vertical="center"/>
    </xf>
    <xf numFmtId="44" fontId="4" fillId="0" borderId="14" xfId="1" applyFont="1" applyFill="1" applyBorder="1" applyAlignment="1">
      <alignment horizontal="center" vertical="center"/>
    </xf>
    <xf numFmtId="44" fontId="4" fillId="0" borderId="2" xfId="1" applyFont="1" applyFill="1" applyBorder="1" applyAlignment="1">
      <alignment horizontal="center" vertical="center"/>
    </xf>
    <xf numFmtId="44" fontId="4" fillId="0" borderId="10" xfId="1" applyFont="1" applyFill="1" applyBorder="1" applyAlignment="1">
      <alignment horizontal="center" vertical="center"/>
    </xf>
    <xf numFmtId="44" fontId="4" fillId="0" borderId="13" xfId="1" applyFont="1" applyFill="1" applyBorder="1" applyAlignment="1">
      <alignment horizontal="center" vertical="center"/>
    </xf>
    <xf numFmtId="44" fontId="4" fillId="0" borderId="15" xfId="1" applyFont="1" applyFill="1" applyBorder="1" applyAlignment="1">
      <alignment horizontal="center" vertical="center"/>
    </xf>
    <xf numFmtId="0" fontId="4" fillId="0" borderId="106" xfId="0" applyFont="1" applyFill="1" applyBorder="1" applyAlignment="1">
      <alignment horizontal="center" vertical="center"/>
    </xf>
    <xf numFmtId="0" fontId="4" fillId="0" borderId="107" xfId="0" applyFont="1" applyFill="1" applyBorder="1" applyAlignment="1">
      <alignment horizontal="center" vertical="center"/>
    </xf>
    <xf numFmtId="0" fontId="4" fillId="0" borderId="108" xfId="0" applyFont="1" applyFill="1" applyBorder="1" applyAlignment="1">
      <alignment horizontal="center" vertical="center"/>
    </xf>
    <xf numFmtId="0" fontId="6" fillId="10" borderId="118" xfId="0" applyFont="1" applyFill="1" applyBorder="1" applyAlignment="1">
      <alignment horizontal="center" vertical="center" textRotation="90" wrapText="1"/>
    </xf>
    <xf numFmtId="0" fontId="6" fillId="5" borderId="62" xfId="0" applyFont="1" applyFill="1" applyBorder="1" applyAlignment="1">
      <alignment vertical="center"/>
    </xf>
    <xf numFmtId="0" fontId="6" fillId="5" borderId="99" xfId="0" applyFont="1" applyFill="1" applyBorder="1" applyAlignment="1">
      <alignment vertical="center"/>
    </xf>
    <xf numFmtId="0" fontId="6" fillId="5" borderId="90" xfId="0" applyFont="1" applyFill="1" applyBorder="1" applyAlignment="1">
      <alignment vertical="center"/>
    </xf>
    <xf numFmtId="0" fontId="6" fillId="5" borderId="63" xfId="0" applyFont="1" applyFill="1" applyBorder="1" applyAlignment="1">
      <alignment horizontal="center" vertical="center" textRotation="90" wrapText="1"/>
    </xf>
    <xf numFmtId="44" fontId="4" fillId="0" borderId="59" xfId="1" applyFont="1" applyFill="1" applyBorder="1" applyAlignment="1">
      <alignment horizontal="center" vertical="center"/>
    </xf>
    <xf numFmtId="44" fontId="4" fillId="0" borderId="92" xfId="1" applyFont="1" applyFill="1" applyBorder="1" applyAlignment="1">
      <alignment horizontal="center" vertical="center"/>
    </xf>
    <xf numFmtId="44" fontId="4" fillId="0" borderId="91" xfId="1" applyFont="1" applyFill="1" applyBorder="1" applyAlignment="1">
      <alignment horizontal="center" vertical="center"/>
    </xf>
    <xf numFmtId="44" fontId="4" fillId="0" borderId="57" xfId="1"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0" fontId="6" fillId="10" borderId="90" xfId="0" applyFont="1" applyFill="1" applyBorder="1" applyAlignment="1">
      <alignment horizontal="center" vertical="center" textRotation="90" wrapText="1"/>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03" xfId="0" applyFont="1" applyFill="1" applyBorder="1" applyAlignment="1">
      <alignment horizontal="center" vertical="center"/>
    </xf>
    <xf numFmtId="164" fontId="4" fillId="0" borderId="109" xfId="2" applyNumberFormat="1" applyFont="1" applyFill="1" applyBorder="1" applyAlignment="1">
      <alignment horizontal="center" vertical="center"/>
    </xf>
    <xf numFmtId="164" fontId="4" fillId="0" borderId="110" xfId="2" applyNumberFormat="1" applyFont="1" applyFill="1" applyBorder="1" applyAlignment="1">
      <alignment horizontal="center" vertical="center"/>
    </xf>
    <xf numFmtId="164" fontId="4" fillId="0" borderId="111" xfId="2" applyNumberFormat="1" applyFont="1" applyFill="1" applyBorder="1" applyAlignment="1">
      <alignment horizontal="center" vertical="center"/>
    </xf>
    <xf numFmtId="164" fontId="4" fillId="0" borderId="96" xfId="2" applyNumberFormat="1" applyFont="1" applyFill="1" applyBorder="1" applyAlignment="1">
      <alignment horizontal="center" vertical="center"/>
    </xf>
    <xf numFmtId="164" fontId="4" fillId="0" borderId="56" xfId="2" applyNumberFormat="1" applyFont="1" applyFill="1" applyBorder="1" applyAlignment="1">
      <alignment horizontal="center" vertical="center"/>
    </xf>
    <xf numFmtId="164" fontId="4" fillId="0" borderId="62" xfId="2" applyNumberFormat="1" applyFont="1" applyFill="1" applyBorder="1" applyAlignment="1">
      <alignment horizontal="center" vertical="center"/>
    </xf>
    <xf numFmtId="164" fontId="4" fillId="0" borderId="97" xfId="2" applyNumberFormat="1" applyFont="1" applyFill="1" applyBorder="1" applyAlignment="1">
      <alignment horizontal="center" vertical="center"/>
    </xf>
    <xf numFmtId="164" fontId="4" fillId="0" borderId="98" xfId="2" applyNumberFormat="1" applyFont="1" applyFill="1" applyBorder="1" applyAlignment="1">
      <alignment horizontal="center" vertical="center"/>
    </xf>
    <xf numFmtId="164" fontId="4" fillId="0" borderId="99" xfId="2" applyNumberFormat="1" applyFont="1" applyFill="1" applyBorder="1" applyAlignment="1">
      <alignment horizontal="center" vertical="center"/>
    </xf>
    <xf numFmtId="0" fontId="4" fillId="0" borderId="109"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9" xfId="0" applyFont="1" applyFill="1" applyBorder="1" applyAlignment="1">
      <alignment horizontal="center" vertical="center"/>
    </xf>
    <xf numFmtId="0" fontId="5" fillId="7" borderId="44" xfId="4" applyFont="1" applyFill="1" applyBorder="1" applyAlignment="1">
      <alignment horizontal="center" vertical="center"/>
    </xf>
    <xf numFmtId="0" fontId="5" fillId="7" borderId="58" xfId="4" applyFont="1" applyFill="1" applyBorder="1" applyAlignment="1">
      <alignment horizontal="center" vertical="center"/>
    </xf>
    <xf numFmtId="0" fontId="5" fillId="7" borderId="45" xfId="4" applyFont="1" applyFill="1" applyBorder="1" applyAlignment="1">
      <alignment horizontal="center" vertical="center"/>
    </xf>
    <xf numFmtId="0" fontId="6" fillId="0" borderId="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6" fillId="0" borderId="7" xfId="3" applyFont="1" applyBorder="1" applyAlignment="1">
      <alignment horizontal="left" vertical="center" wrapText="1"/>
    </xf>
    <xf numFmtId="0" fontId="6" fillId="0" borderId="59" xfId="3" applyFont="1" applyBorder="1" applyAlignment="1">
      <alignment horizontal="left" vertical="center" wrapText="1"/>
    </xf>
    <xf numFmtId="0" fontId="6" fillId="0" borderId="57" xfId="3" applyFont="1" applyBorder="1" applyAlignment="1">
      <alignment horizontal="left" vertical="center" wrapText="1"/>
    </xf>
    <xf numFmtId="0" fontId="6" fillId="0" borderId="8" xfId="3" applyFont="1" applyBorder="1" applyAlignment="1">
      <alignment horizontal="left" vertical="center" wrapText="1"/>
    </xf>
    <xf numFmtId="0" fontId="6" fillId="0" borderId="0" xfId="3" applyFont="1" applyBorder="1" applyAlignment="1">
      <alignment horizontal="left" vertical="center" wrapText="1"/>
    </xf>
    <xf numFmtId="0" fontId="6" fillId="0" borderId="10" xfId="3" applyFont="1" applyBorder="1" applyAlignment="1">
      <alignment horizontal="left" vertical="center" wrapText="1"/>
    </xf>
    <xf numFmtId="0" fontId="6" fillId="0" borderId="8" xfId="4" applyFont="1" applyFill="1" applyBorder="1" applyAlignment="1">
      <alignment horizontal="left" vertical="center" wrapText="1"/>
    </xf>
    <xf numFmtId="0" fontId="6" fillId="0" borderId="0" xfId="4" applyFont="1" applyFill="1" applyBorder="1" applyAlignment="1">
      <alignment horizontal="left" vertical="center" wrapText="1"/>
    </xf>
    <xf numFmtId="0" fontId="6" fillId="0" borderId="10" xfId="4" applyFont="1" applyFill="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11" fillId="0" borderId="11" xfId="3" applyFont="1" applyBorder="1" applyAlignment="1">
      <alignment horizontal="left" vertical="center"/>
    </xf>
    <xf numFmtId="0" fontId="11" fillId="0" borderId="12" xfId="3" applyFont="1" applyBorder="1" applyAlignment="1">
      <alignment horizontal="left" vertical="center"/>
    </xf>
    <xf numFmtId="0" fontId="11" fillId="0" borderId="15" xfId="3" applyFont="1" applyBorder="1" applyAlignment="1">
      <alignment horizontal="left" vertical="center"/>
    </xf>
  </cellXfs>
  <cellStyles count="5">
    <cellStyle name="Currency" xfId="1" builtinId="4"/>
    <cellStyle name="Normal" xfId="0" builtinId="0"/>
    <cellStyle name="Normal 2" xfId="3"/>
    <cellStyle name="Normal 3" xfId="4"/>
    <cellStyle name="Percent" xfId="2" builtinId="5"/>
  </cellStyles>
  <dxfs count="0"/>
  <tableStyles count="0" defaultTableStyle="TableStyleMedium2" defaultPivotStyle="PivotStyleLight16"/>
  <colors>
    <mruColors>
      <color rgb="FF9966FF"/>
      <color rgb="FFCC66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20410</xdr:colOff>
      <xdr:row>0</xdr:row>
      <xdr:rowOff>0</xdr:rowOff>
    </xdr:from>
    <xdr:to>
      <xdr:col>1</xdr:col>
      <xdr:colOff>780722</xdr:colOff>
      <xdr:row>5</xdr:row>
      <xdr:rowOff>227250</xdr:rowOff>
    </xdr:to>
    <xdr:pic>
      <xdr:nvPicPr>
        <xdr:cNvPr id="5" name="image00.jpg">
          <a:extLst>
            <a:ext uri="{FF2B5EF4-FFF2-40B4-BE49-F238E27FC236}">
              <a16:creationId xmlns:a16="http://schemas.microsoft.com/office/drawing/2014/main" id="{AD64974C-ED35-4994-8A65-19806794CA17}"/>
            </a:ext>
          </a:extLst>
        </xdr:cNvPr>
        <xdr:cNvPicPr preferRelativeResize="0"/>
      </xdr:nvPicPr>
      <xdr:blipFill>
        <a:blip xmlns:r="http://schemas.openxmlformats.org/officeDocument/2006/relationships" r:embed="rId1" cstate="print"/>
        <a:stretch>
          <a:fillRect/>
        </a:stretch>
      </xdr:blipFill>
      <xdr:spPr>
        <a:xfrm>
          <a:off x="20410" y="0"/>
          <a:ext cx="2070000" cy="1656000"/>
        </a:xfrm>
        <a:prstGeom prst="rect">
          <a:avLst/>
        </a:prstGeom>
        <a:noFill/>
      </xdr:spPr>
    </xdr:pic>
    <xdr:clientData fLocksWithSheet="0"/>
  </xdr:twoCellAnchor>
  <xdr:twoCellAnchor>
    <xdr:from>
      <xdr:col>14</xdr:col>
      <xdr:colOff>19049</xdr:colOff>
      <xdr:row>0</xdr:row>
      <xdr:rowOff>0</xdr:rowOff>
    </xdr:from>
    <xdr:to>
      <xdr:col>15</xdr:col>
      <xdr:colOff>779361</xdr:colOff>
      <xdr:row>5</xdr:row>
      <xdr:rowOff>227250</xdr:rowOff>
    </xdr:to>
    <xdr:pic>
      <xdr:nvPicPr>
        <xdr:cNvPr id="7" name="image00.jpg">
          <a:extLst>
            <a:ext uri="{FF2B5EF4-FFF2-40B4-BE49-F238E27FC236}">
              <a16:creationId xmlns:a16="http://schemas.microsoft.com/office/drawing/2014/main" id="{E3B174C6-30BF-45D2-B49A-39BB05B659B6}"/>
            </a:ext>
          </a:extLst>
        </xdr:cNvPr>
        <xdr:cNvPicPr preferRelativeResize="0"/>
      </xdr:nvPicPr>
      <xdr:blipFill>
        <a:blip xmlns:r="http://schemas.openxmlformats.org/officeDocument/2006/relationships" r:embed="rId1" cstate="print"/>
        <a:stretch>
          <a:fillRect/>
        </a:stretch>
      </xdr:blipFill>
      <xdr:spPr>
        <a:xfrm>
          <a:off x="18354674" y="0"/>
          <a:ext cx="2070000" cy="1656000"/>
        </a:xfrm>
        <a:prstGeom prst="rect">
          <a:avLst/>
        </a:prstGeom>
        <a:noFill/>
      </xdr:spPr>
    </xdr:pic>
    <xdr:clientData fLocksWithSheet="0"/>
  </xdr:twoCellAnchor>
  <xdr:twoCellAnchor>
    <xdr:from>
      <xdr:col>34</xdr:col>
      <xdr:colOff>19049</xdr:colOff>
      <xdr:row>0</xdr:row>
      <xdr:rowOff>9526</xdr:rowOff>
    </xdr:from>
    <xdr:to>
      <xdr:col>35</xdr:col>
      <xdr:colOff>779361</xdr:colOff>
      <xdr:row>5</xdr:row>
      <xdr:rowOff>231322</xdr:rowOff>
    </xdr:to>
    <xdr:pic>
      <xdr:nvPicPr>
        <xdr:cNvPr id="9" name="image00.jpg">
          <a:extLst>
            <a:ext uri="{FF2B5EF4-FFF2-40B4-BE49-F238E27FC236}">
              <a16:creationId xmlns:a16="http://schemas.microsoft.com/office/drawing/2014/main" id="{F51A4A11-51F8-436E-A411-117A0F1659DD}"/>
            </a:ext>
          </a:extLst>
        </xdr:cNvPr>
        <xdr:cNvPicPr preferRelativeResize="0"/>
      </xdr:nvPicPr>
      <xdr:blipFill>
        <a:blip xmlns:r="http://schemas.openxmlformats.org/officeDocument/2006/relationships" r:embed="rId1" cstate="print"/>
        <a:stretch>
          <a:fillRect/>
        </a:stretch>
      </xdr:blipFill>
      <xdr:spPr>
        <a:xfrm>
          <a:off x="44548424" y="9526"/>
          <a:ext cx="2070000" cy="1650546"/>
        </a:xfrm>
        <a:prstGeom prst="rect">
          <a:avLst/>
        </a:prstGeom>
        <a:noFill/>
      </xdr:spPr>
    </xdr:pic>
    <xdr:clientData fLocksWithSheet="0"/>
  </xdr:twoCellAnchor>
  <xdr:twoCellAnchor>
    <xdr:from>
      <xdr:col>48</xdr:col>
      <xdr:colOff>1263764</xdr:colOff>
      <xdr:row>0</xdr:row>
      <xdr:rowOff>0</xdr:rowOff>
    </xdr:from>
    <xdr:to>
      <xdr:col>50</xdr:col>
      <xdr:colOff>714389</xdr:colOff>
      <xdr:row>5</xdr:row>
      <xdr:rowOff>227250</xdr:rowOff>
    </xdr:to>
    <xdr:pic>
      <xdr:nvPicPr>
        <xdr:cNvPr id="6" name="image00.jpg">
          <a:extLst>
            <a:ext uri="{FF2B5EF4-FFF2-40B4-BE49-F238E27FC236}">
              <a16:creationId xmlns:a16="http://schemas.microsoft.com/office/drawing/2014/main" id="{BA3332AC-887A-4601-818F-C95C8B1915BC}"/>
            </a:ext>
          </a:extLst>
        </xdr:cNvPr>
        <xdr:cNvPicPr preferRelativeResize="0"/>
      </xdr:nvPicPr>
      <xdr:blipFill>
        <a:blip xmlns:r="http://schemas.openxmlformats.org/officeDocument/2006/relationships" r:embed="rId1" cstate="print"/>
        <a:stretch>
          <a:fillRect/>
        </a:stretch>
      </xdr:blipFill>
      <xdr:spPr>
        <a:xfrm>
          <a:off x="64128764" y="0"/>
          <a:ext cx="2070000" cy="165600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0</xdr:row>
      <xdr:rowOff>1</xdr:rowOff>
    </xdr:from>
    <xdr:to>
      <xdr:col>1</xdr:col>
      <xdr:colOff>657224</xdr:colOff>
      <xdr:row>5</xdr:row>
      <xdr:rowOff>161925</xdr:rowOff>
    </xdr:to>
    <xdr:pic>
      <xdr:nvPicPr>
        <xdr:cNvPr id="3" name="image00.jpg">
          <a:extLst>
            <a:ext uri="{FF2B5EF4-FFF2-40B4-BE49-F238E27FC236}">
              <a16:creationId xmlns:a16="http://schemas.microsoft.com/office/drawing/2014/main" id="{F8C6A401-A4FA-408E-B585-F96AD2DD88CA}"/>
            </a:ext>
          </a:extLst>
        </xdr:cNvPr>
        <xdr:cNvPicPr preferRelativeResize="0"/>
      </xdr:nvPicPr>
      <xdr:blipFill>
        <a:blip xmlns:r="http://schemas.openxmlformats.org/officeDocument/2006/relationships" r:embed="rId1" cstate="print"/>
        <a:stretch>
          <a:fillRect/>
        </a:stretch>
      </xdr:blipFill>
      <xdr:spPr>
        <a:xfrm>
          <a:off x="47624" y="1"/>
          <a:ext cx="1362075" cy="1114424"/>
        </a:xfrm>
        <a:prstGeom prst="rect">
          <a:avLst/>
        </a:prstGeom>
        <a:noFill/>
      </xdr:spPr>
    </xdr:pic>
    <xdr:clientData fLocksWithSheet="0"/>
  </xdr:twoCellAnchor>
  <xdr:twoCellAnchor>
    <xdr:from>
      <xdr:col>0</xdr:col>
      <xdr:colOff>47624</xdr:colOff>
      <xdr:row>0</xdr:row>
      <xdr:rowOff>1</xdr:rowOff>
    </xdr:from>
    <xdr:to>
      <xdr:col>1</xdr:col>
      <xdr:colOff>657224</xdr:colOff>
      <xdr:row>5</xdr:row>
      <xdr:rowOff>161925</xdr:rowOff>
    </xdr:to>
    <xdr:pic>
      <xdr:nvPicPr>
        <xdr:cNvPr id="8" name="image00.jpg">
          <a:extLst>
            <a:ext uri="{FF2B5EF4-FFF2-40B4-BE49-F238E27FC236}">
              <a16:creationId xmlns:a16="http://schemas.microsoft.com/office/drawing/2014/main" id="{0495ADAB-0C18-40FE-8188-AD0469684128}"/>
            </a:ext>
          </a:extLst>
        </xdr:cNvPr>
        <xdr:cNvPicPr preferRelativeResize="0"/>
      </xdr:nvPicPr>
      <xdr:blipFill>
        <a:blip xmlns:r="http://schemas.openxmlformats.org/officeDocument/2006/relationships" r:embed="rId1" cstate="print"/>
        <a:stretch>
          <a:fillRect/>
        </a:stretch>
      </xdr:blipFill>
      <xdr:spPr>
        <a:xfrm>
          <a:off x="47624" y="1"/>
          <a:ext cx="1362075" cy="1114424"/>
        </a:xfrm>
        <a:prstGeom prst="rect">
          <a:avLst/>
        </a:prstGeom>
        <a:noFill/>
      </xdr:spPr>
    </xdr:pic>
    <xdr:clientData fLocksWithSheet="0"/>
  </xdr:twoCellAnchor>
  <xdr:twoCellAnchor>
    <xdr:from>
      <xdr:col>14</xdr:col>
      <xdr:colOff>19049</xdr:colOff>
      <xdr:row>0</xdr:row>
      <xdr:rowOff>9525</xdr:rowOff>
    </xdr:from>
    <xdr:to>
      <xdr:col>15</xdr:col>
      <xdr:colOff>666749</xdr:colOff>
      <xdr:row>5</xdr:row>
      <xdr:rowOff>171449</xdr:rowOff>
    </xdr:to>
    <xdr:pic>
      <xdr:nvPicPr>
        <xdr:cNvPr id="9" name="image00.jpg">
          <a:extLst>
            <a:ext uri="{FF2B5EF4-FFF2-40B4-BE49-F238E27FC236}">
              <a16:creationId xmlns:a16="http://schemas.microsoft.com/office/drawing/2014/main" id="{389649B3-BE3C-4848-B363-0D5519C19F2E}"/>
            </a:ext>
          </a:extLst>
        </xdr:cNvPr>
        <xdr:cNvPicPr preferRelativeResize="0"/>
      </xdr:nvPicPr>
      <xdr:blipFill>
        <a:blip xmlns:r="http://schemas.openxmlformats.org/officeDocument/2006/relationships" r:embed="rId1" cstate="print"/>
        <a:stretch>
          <a:fillRect/>
        </a:stretch>
      </xdr:blipFill>
      <xdr:spPr>
        <a:xfrm>
          <a:off x="11344274" y="9525"/>
          <a:ext cx="1362075" cy="1114424"/>
        </a:xfrm>
        <a:prstGeom prst="rect">
          <a:avLst/>
        </a:prstGeom>
        <a:noFill/>
      </xdr:spPr>
    </xdr:pic>
    <xdr:clientData fLocksWithSheet="0"/>
  </xdr:twoCellAnchor>
  <xdr:twoCellAnchor>
    <xdr:from>
      <xdr:col>34</xdr:col>
      <xdr:colOff>19049</xdr:colOff>
      <xdr:row>0</xdr:row>
      <xdr:rowOff>9526</xdr:rowOff>
    </xdr:from>
    <xdr:to>
      <xdr:col>35</xdr:col>
      <xdr:colOff>666749</xdr:colOff>
      <xdr:row>5</xdr:row>
      <xdr:rowOff>171450</xdr:rowOff>
    </xdr:to>
    <xdr:pic>
      <xdr:nvPicPr>
        <xdr:cNvPr id="10" name="image00.jpg">
          <a:extLst>
            <a:ext uri="{FF2B5EF4-FFF2-40B4-BE49-F238E27FC236}">
              <a16:creationId xmlns:a16="http://schemas.microsoft.com/office/drawing/2014/main" id="{31D2A256-72C8-4E8C-8F58-85AD74C487C5}"/>
            </a:ext>
          </a:extLst>
        </xdr:cNvPr>
        <xdr:cNvPicPr preferRelativeResize="0"/>
      </xdr:nvPicPr>
      <xdr:blipFill>
        <a:blip xmlns:r="http://schemas.openxmlformats.org/officeDocument/2006/relationships" r:embed="rId1" cstate="print"/>
        <a:stretch>
          <a:fillRect/>
        </a:stretch>
      </xdr:blipFill>
      <xdr:spPr>
        <a:xfrm>
          <a:off x="25174574" y="9526"/>
          <a:ext cx="1362075" cy="1114424"/>
        </a:xfrm>
        <a:prstGeom prst="rect">
          <a:avLst/>
        </a:prstGeom>
        <a:noFill/>
      </xdr:spPr>
    </xdr:pic>
    <xdr:clientData fLocksWithSheet="0"/>
  </xdr:twoCellAnchor>
  <xdr:twoCellAnchor>
    <xdr:from>
      <xdr:col>0</xdr:col>
      <xdr:colOff>47624</xdr:colOff>
      <xdr:row>0</xdr:row>
      <xdr:rowOff>1</xdr:rowOff>
    </xdr:from>
    <xdr:to>
      <xdr:col>1</xdr:col>
      <xdr:colOff>657224</xdr:colOff>
      <xdr:row>5</xdr:row>
      <xdr:rowOff>161925</xdr:rowOff>
    </xdr:to>
    <xdr:pic>
      <xdr:nvPicPr>
        <xdr:cNvPr id="7" name="image00.jpg">
          <a:extLst>
            <a:ext uri="{FF2B5EF4-FFF2-40B4-BE49-F238E27FC236}">
              <a16:creationId xmlns:a16="http://schemas.microsoft.com/office/drawing/2014/main" id="{351C6E44-070C-4ECF-BF9B-7F15070BD88E}"/>
            </a:ext>
          </a:extLst>
        </xdr:cNvPr>
        <xdr:cNvPicPr preferRelativeResize="0"/>
      </xdr:nvPicPr>
      <xdr:blipFill>
        <a:blip xmlns:r="http://schemas.openxmlformats.org/officeDocument/2006/relationships" r:embed="rId1" cstate="print"/>
        <a:stretch>
          <a:fillRect/>
        </a:stretch>
      </xdr:blipFill>
      <xdr:spPr>
        <a:xfrm>
          <a:off x="47624" y="1"/>
          <a:ext cx="1362075" cy="1114424"/>
        </a:xfrm>
        <a:prstGeom prst="rect">
          <a:avLst/>
        </a:prstGeom>
        <a:noFill/>
      </xdr:spPr>
    </xdr:pic>
    <xdr:clientData fLocksWithSheet="0"/>
  </xdr:twoCellAnchor>
  <xdr:twoCellAnchor>
    <xdr:from>
      <xdr:col>14</xdr:col>
      <xdr:colOff>19049</xdr:colOff>
      <xdr:row>0</xdr:row>
      <xdr:rowOff>9525</xdr:rowOff>
    </xdr:from>
    <xdr:to>
      <xdr:col>15</xdr:col>
      <xdr:colOff>666749</xdr:colOff>
      <xdr:row>5</xdr:row>
      <xdr:rowOff>171449</xdr:rowOff>
    </xdr:to>
    <xdr:pic>
      <xdr:nvPicPr>
        <xdr:cNvPr id="12" name="image00.jpg">
          <a:extLst>
            <a:ext uri="{FF2B5EF4-FFF2-40B4-BE49-F238E27FC236}">
              <a16:creationId xmlns:a16="http://schemas.microsoft.com/office/drawing/2014/main" id="{7102EDC6-2EA1-4C7C-8537-F0B23D3CB57F}"/>
            </a:ext>
          </a:extLst>
        </xdr:cNvPr>
        <xdr:cNvPicPr preferRelativeResize="0"/>
      </xdr:nvPicPr>
      <xdr:blipFill>
        <a:blip xmlns:r="http://schemas.openxmlformats.org/officeDocument/2006/relationships" r:embed="rId1" cstate="print"/>
        <a:stretch>
          <a:fillRect/>
        </a:stretch>
      </xdr:blipFill>
      <xdr:spPr>
        <a:xfrm>
          <a:off x="12077699" y="9525"/>
          <a:ext cx="1362075" cy="1114424"/>
        </a:xfrm>
        <a:prstGeom prst="rect">
          <a:avLst/>
        </a:prstGeom>
        <a:noFill/>
      </xdr:spPr>
    </xdr:pic>
    <xdr:clientData fLocksWithSheet="0"/>
  </xdr:twoCellAnchor>
  <xdr:twoCellAnchor>
    <xdr:from>
      <xdr:col>34</xdr:col>
      <xdr:colOff>19049</xdr:colOff>
      <xdr:row>0</xdr:row>
      <xdr:rowOff>9526</xdr:rowOff>
    </xdr:from>
    <xdr:to>
      <xdr:col>35</xdr:col>
      <xdr:colOff>666749</xdr:colOff>
      <xdr:row>5</xdr:row>
      <xdr:rowOff>171450</xdr:rowOff>
    </xdr:to>
    <xdr:pic>
      <xdr:nvPicPr>
        <xdr:cNvPr id="13" name="image00.jpg">
          <a:extLst>
            <a:ext uri="{FF2B5EF4-FFF2-40B4-BE49-F238E27FC236}">
              <a16:creationId xmlns:a16="http://schemas.microsoft.com/office/drawing/2014/main" id="{8BED2367-1761-4CAD-87BD-AD44568E9D8E}"/>
            </a:ext>
          </a:extLst>
        </xdr:cNvPr>
        <xdr:cNvPicPr preferRelativeResize="0"/>
      </xdr:nvPicPr>
      <xdr:blipFill>
        <a:blip xmlns:r="http://schemas.openxmlformats.org/officeDocument/2006/relationships" r:embed="rId1" cstate="print"/>
        <a:stretch>
          <a:fillRect/>
        </a:stretch>
      </xdr:blipFill>
      <xdr:spPr>
        <a:xfrm>
          <a:off x="28803599" y="9526"/>
          <a:ext cx="1362075" cy="1114424"/>
        </a:xfrm>
        <a:prstGeom prst="rect">
          <a:avLst/>
        </a:prstGeom>
        <a:noFill/>
      </xdr:spPr>
    </xdr:pic>
    <xdr:clientData fLocksWithSheet="0"/>
  </xdr:twoCellAnchor>
  <xdr:twoCellAnchor>
    <xdr:from>
      <xdr:col>49</xdr:col>
      <xdr:colOff>47624</xdr:colOff>
      <xdr:row>0</xdr:row>
      <xdr:rowOff>19050</xdr:rowOff>
    </xdr:from>
    <xdr:to>
      <xdr:col>50</xdr:col>
      <xdr:colOff>695324</xdr:colOff>
      <xdr:row>5</xdr:row>
      <xdr:rowOff>180974</xdr:rowOff>
    </xdr:to>
    <xdr:pic>
      <xdr:nvPicPr>
        <xdr:cNvPr id="14" name="image00.jpg">
          <a:extLst>
            <a:ext uri="{FF2B5EF4-FFF2-40B4-BE49-F238E27FC236}">
              <a16:creationId xmlns:a16="http://schemas.microsoft.com/office/drawing/2014/main" id="{B971444B-5ADA-4633-9A02-771C7F67EDC9}"/>
            </a:ext>
          </a:extLst>
        </xdr:cNvPr>
        <xdr:cNvPicPr preferRelativeResize="0"/>
      </xdr:nvPicPr>
      <xdr:blipFill>
        <a:blip xmlns:r="http://schemas.openxmlformats.org/officeDocument/2006/relationships" r:embed="rId1" cstate="print"/>
        <a:stretch>
          <a:fillRect/>
        </a:stretch>
      </xdr:blipFill>
      <xdr:spPr>
        <a:xfrm>
          <a:off x="41376599" y="19050"/>
          <a:ext cx="1362075" cy="1114424"/>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47624</xdr:colOff>
      <xdr:row>0</xdr:row>
      <xdr:rowOff>1</xdr:rowOff>
    </xdr:from>
    <xdr:to>
      <xdr:col>1</xdr:col>
      <xdr:colOff>657224</xdr:colOff>
      <xdr:row>5</xdr:row>
      <xdr:rowOff>161925</xdr:rowOff>
    </xdr:to>
    <xdr:pic>
      <xdr:nvPicPr>
        <xdr:cNvPr id="7" name="image00.jpg">
          <a:extLst>
            <a:ext uri="{FF2B5EF4-FFF2-40B4-BE49-F238E27FC236}">
              <a16:creationId xmlns:a16="http://schemas.microsoft.com/office/drawing/2014/main" id="{B5D236D6-4E1B-4EE8-AE07-393BFEB0349B}"/>
            </a:ext>
          </a:extLst>
        </xdr:cNvPr>
        <xdr:cNvPicPr preferRelativeResize="0"/>
      </xdr:nvPicPr>
      <xdr:blipFill>
        <a:blip xmlns:r="http://schemas.openxmlformats.org/officeDocument/2006/relationships" r:embed="rId1" cstate="print"/>
        <a:stretch>
          <a:fillRect/>
        </a:stretch>
      </xdr:blipFill>
      <xdr:spPr>
        <a:xfrm>
          <a:off x="47624" y="1"/>
          <a:ext cx="1362075" cy="1114424"/>
        </a:xfrm>
        <a:prstGeom prst="rect">
          <a:avLst/>
        </a:prstGeom>
        <a:noFill/>
      </xdr:spPr>
    </xdr:pic>
    <xdr:clientData fLocksWithSheet="0"/>
  </xdr:twoCellAnchor>
  <xdr:twoCellAnchor>
    <xdr:from>
      <xdr:col>0</xdr:col>
      <xdr:colOff>47624</xdr:colOff>
      <xdr:row>0</xdr:row>
      <xdr:rowOff>1</xdr:rowOff>
    </xdr:from>
    <xdr:to>
      <xdr:col>1</xdr:col>
      <xdr:colOff>657224</xdr:colOff>
      <xdr:row>5</xdr:row>
      <xdr:rowOff>161925</xdr:rowOff>
    </xdr:to>
    <xdr:pic>
      <xdr:nvPicPr>
        <xdr:cNvPr id="8" name="image00.jpg">
          <a:extLst>
            <a:ext uri="{FF2B5EF4-FFF2-40B4-BE49-F238E27FC236}">
              <a16:creationId xmlns:a16="http://schemas.microsoft.com/office/drawing/2014/main" id="{938D569A-B9C2-42B8-A43C-A0D94018E155}"/>
            </a:ext>
          </a:extLst>
        </xdr:cNvPr>
        <xdr:cNvPicPr preferRelativeResize="0"/>
      </xdr:nvPicPr>
      <xdr:blipFill>
        <a:blip xmlns:r="http://schemas.openxmlformats.org/officeDocument/2006/relationships" r:embed="rId1" cstate="print"/>
        <a:stretch>
          <a:fillRect/>
        </a:stretch>
      </xdr:blipFill>
      <xdr:spPr>
        <a:xfrm>
          <a:off x="47624" y="1"/>
          <a:ext cx="1362075" cy="1114424"/>
        </a:xfrm>
        <a:prstGeom prst="rect">
          <a:avLst/>
        </a:prstGeom>
        <a:noFill/>
      </xdr:spPr>
    </xdr:pic>
    <xdr:clientData fLocksWithSheet="0"/>
  </xdr:twoCellAnchor>
  <xdr:twoCellAnchor>
    <xdr:from>
      <xdr:col>14</xdr:col>
      <xdr:colOff>19049</xdr:colOff>
      <xdr:row>0</xdr:row>
      <xdr:rowOff>9525</xdr:rowOff>
    </xdr:from>
    <xdr:to>
      <xdr:col>15</xdr:col>
      <xdr:colOff>666749</xdr:colOff>
      <xdr:row>5</xdr:row>
      <xdr:rowOff>171449</xdr:rowOff>
    </xdr:to>
    <xdr:pic>
      <xdr:nvPicPr>
        <xdr:cNvPr id="9" name="image00.jpg">
          <a:extLst>
            <a:ext uri="{FF2B5EF4-FFF2-40B4-BE49-F238E27FC236}">
              <a16:creationId xmlns:a16="http://schemas.microsoft.com/office/drawing/2014/main" id="{A04DA339-F4D1-434C-8F3A-A1A38E10716D}"/>
            </a:ext>
          </a:extLst>
        </xdr:cNvPr>
        <xdr:cNvPicPr preferRelativeResize="0"/>
      </xdr:nvPicPr>
      <xdr:blipFill>
        <a:blip xmlns:r="http://schemas.openxmlformats.org/officeDocument/2006/relationships" r:embed="rId1" cstate="print"/>
        <a:stretch>
          <a:fillRect/>
        </a:stretch>
      </xdr:blipFill>
      <xdr:spPr>
        <a:xfrm>
          <a:off x="12125324" y="9525"/>
          <a:ext cx="1362075" cy="1114424"/>
        </a:xfrm>
        <a:prstGeom prst="rect">
          <a:avLst/>
        </a:prstGeom>
        <a:noFill/>
      </xdr:spPr>
    </xdr:pic>
    <xdr:clientData fLocksWithSheet="0"/>
  </xdr:twoCellAnchor>
  <xdr:twoCellAnchor>
    <xdr:from>
      <xdr:col>34</xdr:col>
      <xdr:colOff>19049</xdr:colOff>
      <xdr:row>0</xdr:row>
      <xdr:rowOff>9526</xdr:rowOff>
    </xdr:from>
    <xdr:to>
      <xdr:col>35</xdr:col>
      <xdr:colOff>666749</xdr:colOff>
      <xdr:row>5</xdr:row>
      <xdr:rowOff>171450</xdr:rowOff>
    </xdr:to>
    <xdr:pic>
      <xdr:nvPicPr>
        <xdr:cNvPr id="10" name="image00.jpg">
          <a:extLst>
            <a:ext uri="{FF2B5EF4-FFF2-40B4-BE49-F238E27FC236}">
              <a16:creationId xmlns:a16="http://schemas.microsoft.com/office/drawing/2014/main" id="{FF47CAAA-ACC1-4434-8774-902DB6C581BB}"/>
            </a:ext>
          </a:extLst>
        </xdr:cNvPr>
        <xdr:cNvPicPr preferRelativeResize="0"/>
      </xdr:nvPicPr>
      <xdr:blipFill>
        <a:blip xmlns:r="http://schemas.openxmlformats.org/officeDocument/2006/relationships" r:embed="rId1" cstate="print"/>
        <a:stretch>
          <a:fillRect/>
        </a:stretch>
      </xdr:blipFill>
      <xdr:spPr>
        <a:xfrm>
          <a:off x="28851224" y="9526"/>
          <a:ext cx="1362075" cy="1114424"/>
        </a:xfrm>
        <a:prstGeom prst="rect">
          <a:avLst/>
        </a:prstGeom>
        <a:noFill/>
      </xdr:spPr>
    </xdr:pic>
    <xdr:clientData fLocksWithSheet="0"/>
  </xdr:twoCellAnchor>
  <xdr:twoCellAnchor>
    <xdr:from>
      <xdr:col>0</xdr:col>
      <xdr:colOff>47624</xdr:colOff>
      <xdr:row>0</xdr:row>
      <xdr:rowOff>1</xdr:rowOff>
    </xdr:from>
    <xdr:to>
      <xdr:col>1</xdr:col>
      <xdr:colOff>657224</xdr:colOff>
      <xdr:row>5</xdr:row>
      <xdr:rowOff>161925</xdr:rowOff>
    </xdr:to>
    <xdr:pic>
      <xdr:nvPicPr>
        <xdr:cNvPr id="12" name="image00.jpg">
          <a:extLst>
            <a:ext uri="{FF2B5EF4-FFF2-40B4-BE49-F238E27FC236}">
              <a16:creationId xmlns:a16="http://schemas.microsoft.com/office/drawing/2014/main" id="{BFF7C69E-48AA-42DD-93A8-5D9E4B47FE2D}"/>
            </a:ext>
          </a:extLst>
        </xdr:cNvPr>
        <xdr:cNvPicPr preferRelativeResize="0"/>
      </xdr:nvPicPr>
      <xdr:blipFill>
        <a:blip xmlns:r="http://schemas.openxmlformats.org/officeDocument/2006/relationships" r:embed="rId1" cstate="print"/>
        <a:stretch>
          <a:fillRect/>
        </a:stretch>
      </xdr:blipFill>
      <xdr:spPr>
        <a:xfrm>
          <a:off x="47624" y="1"/>
          <a:ext cx="1362075" cy="1114424"/>
        </a:xfrm>
        <a:prstGeom prst="rect">
          <a:avLst/>
        </a:prstGeom>
        <a:noFill/>
      </xdr:spPr>
    </xdr:pic>
    <xdr:clientData fLocksWithSheet="0"/>
  </xdr:twoCellAnchor>
  <xdr:twoCellAnchor>
    <xdr:from>
      <xdr:col>0</xdr:col>
      <xdr:colOff>47624</xdr:colOff>
      <xdr:row>0</xdr:row>
      <xdr:rowOff>1</xdr:rowOff>
    </xdr:from>
    <xdr:to>
      <xdr:col>1</xdr:col>
      <xdr:colOff>657224</xdr:colOff>
      <xdr:row>5</xdr:row>
      <xdr:rowOff>161925</xdr:rowOff>
    </xdr:to>
    <xdr:pic>
      <xdr:nvPicPr>
        <xdr:cNvPr id="13" name="image00.jpg">
          <a:extLst>
            <a:ext uri="{FF2B5EF4-FFF2-40B4-BE49-F238E27FC236}">
              <a16:creationId xmlns:a16="http://schemas.microsoft.com/office/drawing/2014/main" id="{A365E655-FC7A-4F79-A8C8-01863C67AD44}"/>
            </a:ext>
          </a:extLst>
        </xdr:cNvPr>
        <xdr:cNvPicPr preferRelativeResize="0"/>
      </xdr:nvPicPr>
      <xdr:blipFill>
        <a:blip xmlns:r="http://schemas.openxmlformats.org/officeDocument/2006/relationships" r:embed="rId1" cstate="print"/>
        <a:stretch>
          <a:fillRect/>
        </a:stretch>
      </xdr:blipFill>
      <xdr:spPr>
        <a:xfrm>
          <a:off x="47624" y="1"/>
          <a:ext cx="1362075" cy="1114424"/>
        </a:xfrm>
        <a:prstGeom prst="rect">
          <a:avLst/>
        </a:prstGeom>
        <a:noFill/>
      </xdr:spPr>
    </xdr:pic>
    <xdr:clientData fLocksWithSheet="0"/>
  </xdr:twoCellAnchor>
  <xdr:twoCellAnchor>
    <xdr:from>
      <xdr:col>14</xdr:col>
      <xdr:colOff>19049</xdr:colOff>
      <xdr:row>0</xdr:row>
      <xdr:rowOff>9525</xdr:rowOff>
    </xdr:from>
    <xdr:to>
      <xdr:col>15</xdr:col>
      <xdr:colOff>666749</xdr:colOff>
      <xdr:row>5</xdr:row>
      <xdr:rowOff>171449</xdr:rowOff>
    </xdr:to>
    <xdr:pic>
      <xdr:nvPicPr>
        <xdr:cNvPr id="14" name="image00.jpg">
          <a:extLst>
            <a:ext uri="{FF2B5EF4-FFF2-40B4-BE49-F238E27FC236}">
              <a16:creationId xmlns:a16="http://schemas.microsoft.com/office/drawing/2014/main" id="{6E8D3164-8CB0-4CB2-97B4-68EE4C6084E2}"/>
            </a:ext>
          </a:extLst>
        </xdr:cNvPr>
        <xdr:cNvPicPr preferRelativeResize="0"/>
      </xdr:nvPicPr>
      <xdr:blipFill>
        <a:blip xmlns:r="http://schemas.openxmlformats.org/officeDocument/2006/relationships" r:embed="rId1" cstate="print"/>
        <a:stretch>
          <a:fillRect/>
        </a:stretch>
      </xdr:blipFill>
      <xdr:spPr>
        <a:xfrm>
          <a:off x="12125324" y="9525"/>
          <a:ext cx="1362075" cy="1114424"/>
        </a:xfrm>
        <a:prstGeom prst="rect">
          <a:avLst/>
        </a:prstGeom>
        <a:noFill/>
      </xdr:spPr>
    </xdr:pic>
    <xdr:clientData fLocksWithSheet="0"/>
  </xdr:twoCellAnchor>
  <xdr:twoCellAnchor>
    <xdr:from>
      <xdr:col>34</xdr:col>
      <xdr:colOff>19049</xdr:colOff>
      <xdr:row>0</xdr:row>
      <xdr:rowOff>9526</xdr:rowOff>
    </xdr:from>
    <xdr:to>
      <xdr:col>35</xdr:col>
      <xdr:colOff>666749</xdr:colOff>
      <xdr:row>5</xdr:row>
      <xdr:rowOff>171450</xdr:rowOff>
    </xdr:to>
    <xdr:pic>
      <xdr:nvPicPr>
        <xdr:cNvPr id="15" name="image00.jpg">
          <a:extLst>
            <a:ext uri="{FF2B5EF4-FFF2-40B4-BE49-F238E27FC236}">
              <a16:creationId xmlns:a16="http://schemas.microsoft.com/office/drawing/2014/main" id="{C1196992-4677-4EA4-AD1C-C96644DBE67E}"/>
            </a:ext>
          </a:extLst>
        </xdr:cNvPr>
        <xdr:cNvPicPr preferRelativeResize="0"/>
      </xdr:nvPicPr>
      <xdr:blipFill>
        <a:blip xmlns:r="http://schemas.openxmlformats.org/officeDocument/2006/relationships" r:embed="rId1" cstate="print"/>
        <a:stretch>
          <a:fillRect/>
        </a:stretch>
      </xdr:blipFill>
      <xdr:spPr>
        <a:xfrm>
          <a:off x="28851224" y="9526"/>
          <a:ext cx="1362075" cy="1114424"/>
        </a:xfrm>
        <a:prstGeom prst="rect">
          <a:avLst/>
        </a:prstGeom>
        <a:noFill/>
      </xdr:spPr>
    </xdr:pic>
    <xdr:clientData fLocksWithSheet="0"/>
  </xdr:twoCellAnchor>
  <xdr:twoCellAnchor>
    <xdr:from>
      <xdr:col>0</xdr:col>
      <xdr:colOff>47624</xdr:colOff>
      <xdr:row>0</xdr:row>
      <xdr:rowOff>1</xdr:rowOff>
    </xdr:from>
    <xdr:to>
      <xdr:col>1</xdr:col>
      <xdr:colOff>807936</xdr:colOff>
      <xdr:row>5</xdr:row>
      <xdr:rowOff>227251</xdr:rowOff>
    </xdr:to>
    <xdr:pic>
      <xdr:nvPicPr>
        <xdr:cNvPr id="16" name="image00.jpg">
          <a:extLst>
            <a:ext uri="{FF2B5EF4-FFF2-40B4-BE49-F238E27FC236}">
              <a16:creationId xmlns:a16="http://schemas.microsoft.com/office/drawing/2014/main" id="{E156D46F-CF2E-4EA5-9EA4-395FC99A9B9F}"/>
            </a:ext>
          </a:extLst>
        </xdr:cNvPr>
        <xdr:cNvPicPr preferRelativeResize="0"/>
      </xdr:nvPicPr>
      <xdr:blipFill>
        <a:blip xmlns:r="http://schemas.openxmlformats.org/officeDocument/2006/relationships" r:embed="rId1" cstate="print"/>
        <a:stretch>
          <a:fillRect/>
        </a:stretch>
      </xdr:blipFill>
      <xdr:spPr>
        <a:xfrm>
          <a:off x="47624" y="1"/>
          <a:ext cx="2070000" cy="1656000"/>
        </a:xfrm>
        <a:prstGeom prst="rect">
          <a:avLst/>
        </a:prstGeom>
        <a:noFill/>
      </xdr:spPr>
    </xdr:pic>
    <xdr:clientData fLocksWithSheet="0"/>
  </xdr:twoCellAnchor>
  <xdr:twoCellAnchor>
    <xdr:from>
      <xdr:col>14</xdr:col>
      <xdr:colOff>19049</xdr:colOff>
      <xdr:row>0</xdr:row>
      <xdr:rowOff>9525</xdr:rowOff>
    </xdr:from>
    <xdr:to>
      <xdr:col>15</xdr:col>
      <xdr:colOff>779361</xdr:colOff>
      <xdr:row>5</xdr:row>
      <xdr:rowOff>236775</xdr:rowOff>
    </xdr:to>
    <xdr:pic>
      <xdr:nvPicPr>
        <xdr:cNvPr id="17" name="image00.jpg">
          <a:extLst>
            <a:ext uri="{FF2B5EF4-FFF2-40B4-BE49-F238E27FC236}">
              <a16:creationId xmlns:a16="http://schemas.microsoft.com/office/drawing/2014/main" id="{D2FEB82B-A7AB-4E67-B13D-B0F27D3F89F6}"/>
            </a:ext>
          </a:extLst>
        </xdr:cNvPr>
        <xdr:cNvPicPr preferRelativeResize="0"/>
      </xdr:nvPicPr>
      <xdr:blipFill>
        <a:blip xmlns:r="http://schemas.openxmlformats.org/officeDocument/2006/relationships" r:embed="rId1" cstate="print"/>
        <a:stretch>
          <a:fillRect/>
        </a:stretch>
      </xdr:blipFill>
      <xdr:spPr>
        <a:xfrm>
          <a:off x="18354674" y="9525"/>
          <a:ext cx="2070000" cy="1656000"/>
        </a:xfrm>
        <a:prstGeom prst="rect">
          <a:avLst/>
        </a:prstGeom>
        <a:noFill/>
      </xdr:spPr>
    </xdr:pic>
    <xdr:clientData fLocksWithSheet="0"/>
  </xdr:twoCellAnchor>
  <xdr:twoCellAnchor>
    <xdr:from>
      <xdr:col>34</xdr:col>
      <xdr:colOff>19049</xdr:colOff>
      <xdr:row>0</xdr:row>
      <xdr:rowOff>9526</xdr:rowOff>
    </xdr:from>
    <xdr:to>
      <xdr:col>35</xdr:col>
      <xdr:colOff>779361</xdr:colOff>
      <xdr:row>5</xdr:row>
      <xdr:rowOff>236776</xdr:rowOff>
    </xdr:to>
    <xdr:pic>
      <xdr:nvPicPr>
        <xdr:cNvPr id="18" name="image00.jpg">
          <a:extLst>
            <a:ext uri="{FF2B5EF4-FFF2-40B4-BE49-F238E27FC236}">
              <a16:creationId xmlns:a16="http://schemas.microsoft.com/office/drawing/2014/main" id="{F713B6DB-D51A-4724-A90F-596CE4E7CF82}"/>
            </a:ext>
          </a:extLst>
        </xdr:cNvPr>
        <xdr:cNvPicPr preferRelativeResize="0"/>
      </xdr:nvPicPr>
      <xdr:blipFill>
        <a:blip xmlns:r="http://schemas.openxmlformats.org/officeDocument/2006/relationships" r:embed="rId1" cstate="print"/>
        <a:stretch>
          <a:fillRect/>
        </a:stretch>
      </xdr:blipFill>
      <xdr:spPr>
        <a:xfrm>
          <a:off x="44548424" y="9526"/>
          <a:ext cx="2070000" cy="1656000"/>
        </a:xfrm>
        <a:prstGeom prst="rect">
          <a:avLst/>
        </a:prstGeom>
        <a:noFill/>
      </xdr:spPr>
    </xdr:pic>
    <xdr:clientData fLocksWithSheet="0"/>
  </xdr:twoCellAnchor>
  <xdr:twoCellAnchor>
    <xdr:from>
      <xdr:col>49</xdr:col>
      <xdr:colOff>47624</xdr:colOff>
      <xdr:row>0</xdr:row>
      <xdr:rowOff>19050</xdr:rowOff>
    </xdr:from>
    <xdr:to>
      <xdr:col>50</xdr:col>
      <xdr:colOff>784124</xdr:colOff>
      <xdr:row>5</xdr:row>
      <xdr:rowOff>246300</xdr:rowOff>
    </xdr:to>
    <xdr:pic>
      <xdr:nvPicPr>
        <xdr:cNvPr id="19" name="image00.jpg">
          <a:extLst>
            <a:ext uri="{FF2B5EF4-FFF2-40B4-BE49-F238E27FC236}">
              <a16:creationId xmlns:a16="http://schemas.microsoft.com/office/drawing/2014/main" id="{4EBB35D1-7E21-433F-A6D1-F1D5EFC63A26}"/>
            </a:ext>
          </a:extLst>
        </xdr:cNvPr>
        <xdr:cNvPicPr preferRelativeResize="0"/>
      </xdr:nvPicPr>
      <xdr:blipFill>
        <a:blip xmlns:r="http://schemas.openxmlformats.org/officeDocument/2006/relationships" r:embed="rId1" cstate="print"/>
        <a:stretch>
          <a:fillRect/>
        </a:stretch>
      </xdr:blipFill>
      <xdr:spPr>
        <a:xfrm>
          <a:off x="65389124" y="19050"/>
          <a:ext cx="2070000" cy="165600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714374</xdr:colOff>
      <xdr:row>0</xdr:row>
      <xdr:rowOff>23812</xdr:rowOff>
    </xdr:from>
    <xdr:to>
      <xdr:col>0</xdr:col>
      <xdr:colOff>2495548</xdr:colOff>
      <xdr:row>5</xdr:row>
      <xdr:rowOff>214312</xdr:rowOff>
    </xdr:to>
    <xdr:pic>
      <xdr:nvPicPr>
        <xdr:cNvPr id="4" name="image00.jpg">
          <a:extLst>
            <a:ext uri="{FF2B5EF4-FFF2-40B4-BE49-F238E27FC236}">
              <a16:creationId xmlns:a16="http://schemas.microsoft.com/office/drawing/2014/main" id="{D2B415AF-1938-488F-A414-10F4C8CE4854}"/>
            </a:ext>
          </a:extLst>
        </xdr:cNvPr>
        <xdr:cNvPicPr preferRelativeResize="0"/>
      </xdr:nvPicPr>
      <xdr:blipFill>
        <a:blip xmlns:r="http://schemas.openxmlformats.org/officeDocument/2006/relationships" r:embed="rId1" cstate="print"/>
        <a:stretch>
          <a:fillRect/>
        </a:stretch>
      </xdr:blipFill>
      <xdr:spPr>
        <a:xfrm>
          <a:off x="714374" y="23812"/>
          <a:ext cx="1781174" cy="1464469"/>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007"/>
  <sheetViews>
    <sheetView tabSelected="1" zoomScale="80" zoomScaleNormal="80" workbookViewId="0">
      <pane xSplit="2" ySplit="6" topLeftCell="C7" activePane="bottomRight" state="frozen"/>
      <selection pane="topRight" activeCell="C1" sqref="C1"/>
      <selection pane="bottomLeft" activeCell="A7" sqref="A7"/>
      <selection pane="bottomRight" activeCell="C1" sqref="C1:N6"/>
    </sheetView>
  </sheetViews>
  <sheetFormatPr defaultColWidth="19.7109375" defaultRowHeight="15" customHeight="1" x14ac:dyDescent="0.25"/>
  <cols>
    <col min="1" max="16384" width="19.7109375" style="1"/>
  </cols>
  <sheetData>
    <row r="1" spans="1:66" s="19" customFormat="1" ht="23.1" customHeight="1" x14ac:dyDescent="0.7">
      <c r="A1" s="266"/>
      <c r="B1" s="266"/>
      <c r="C1" s="268" t="s">
        <v>76</v>
      </c>
      <c r="D1" s="268"/>
      <c r="E1" s="268"/>
      <c r="F1" s="268"/>
      <c r="G1" s="268"/>
      <c r="H1" s="268"/>
      <c r="I1" s="268"/>
      <c r="J1" s="268"/>
      <c r="K1" s="268"/>
      <c r="L1" s="268"/>
      <c r="M1" s="268"/>
      <c r="N1" s="268"/>
      <c r="O1" s="266"/>
      <c r="P1" s="266"/>
      <c r="Q1" s="268" t="s">
        <v>76</v>
      </c>
      <c r="R1" s="268"/>
      <c r="S1" s="268"/>
      <c r="T1" s="268"/>
      <c r="U1" s="268"/>
      <c r="V1" s="268"/>
      <c r="W1" s="268"/>
      <c r="X1" s="268"/>
      <c r="Y1" s="268"/>
      <c r="Z1" s="268"/>
      <c r="AA1" s="268"/>
      <c r="AB1" s="268"/>
      <c r="AC1" s="268"/>
      <c r="AD1" s="268"/>
      <c r="AE1" s="268"/>
      <c r="AF1" s="268"/>
      <c r="AG1" s="268"/>
      <c r="AH1" s="268"/>
      <c r="AI1" s="266"/>
      <c r="AJ1" s="266"/>
      <c r="AK1" s="268" t="s">
        <v>76</v>
      </c>
      <c r="AL1" s="269"/>
      <c r="AM1" s="269"/>
      <c r="AN1" s="269"/>
      <c r="AO1" s="269"/>
      <c r="AP1" s="269"/>
      <c r="AQ1" s="269"/>
      <c r="AR1" s="269"/>
      <c r="AS1" s="269"/>
      <c r="AT1" s="269"/>
      <c r="AU1" s="269"/>
      <c r="AV1" s="269"/>
      <c r="AW1" s="269"/>
      <c r="AX1" s="266"/>
      <c r="AY1" s="266"/>
      <c r="AZ1" s="268" t="s">
        <v>76</v>
      </c>
      <c r="BA1" s="269"/>
      <c r="BB1" s="269"/>
      <c r="BC1" s="269"/>
      <c r="BD1" s="269"/>
      <c r="BE1" s="269"/>
      <c r="BF1" s="269"/>
      <c r="BG1" s="269"/>
      <c r="BH1" s="269"/>
      <c r="BI1" s="269"/>
      <c r="BJ1" s="269"/>
      <c r="BK1" s="269"/>
      <c r="BL1" s="269"/>
    </row>
    <row r="2" spans="1:66" s="19" customFormat="1" ht="23.1" customHeight="1" x14ac:dyDescent="0.7">
      <c r="A2" s="266"/>
      <c r="B2" s="266"/>
      <c r="C2" s="268"/>
      <c r="D2" s="268"/>
      <c r="E2" s="268"/>
      <c r="F2" s="268"/>
      <c r="G2" s="268"/>
      <c r="H2" s="268"/>
      <c r="I2" s="268"/>
      <c r="J2" s="268"/>
      <c r="K2" s="268"/>
      <c r="L2" s="268"/>
      <c r="M2" s="268"/>
      <c r="N2" s="268"/>
      <c r="O2" s="266"/>
      <c r="P2" s="266"/>
      <c r="Q2" s="268"/>
      <c r="R2" s="268"/>
      <c r="S2" s="268"/>
      <c r="T2" s="268"/>
      <c r="U2" s="268"/>
      <c r="V2" s="268"/>
      <c r="W2" s="268"/>
      <c r="X2" s="268"/>
      <c r="Y2" s="268"/>
      <c r="Z2" s="268"/>
      <c r="AA2" s="268"/>
      <c r="AB2" s="268"/>
      <c r="AC2" s="268"/>
      <c r="AD2" s="268"/>
      <c r="AE2" s="268"/>
      <c r="AF2" s="268"/>
      <c r="AG2" s="268"/>
      <c r="AH2" s="268"/>
      <c r="AI2" s="266"/>
      <c r="AJ2" s="266"/>
      <c r="AK2" s="269"/>
      <c r="AL2" s="269"/>
      <c r="AM2" s="269"/>
      <c r="AN2" s="269"/>
      <c r="AO2" s="269"/>
      <c r="AP2" s="269"/>
      <c r="AQ2" s="269"/>
      <c r="AR2" s="269"/>
      <c r="AS2" s="269"/>
      <c r="AT2" s="269"/>
      <c r="AU2" s="269"/>
      <c r="AV2" s="269"/>
      <c r="AW2" s="269"/>
      <c r="AX2" s="266"/>
      <c r="AY2" s="266"/>
      <c r="AZ2" s="269"/>
      <c r="BA2" s="269"/>
      <c r="BB2" s="269"/>
      <c r="BC2" s="269"/>
      <c r="BD2" s="269"/>
      <c r="BE2" s="269"/>
      <c r="BF2" s="269"/>
      <c r="BG2" s="269"/>
      <c r="BH2" s="269"/>
      <c r="BI2" s="269"/>
      <c r="BJ2" s="269"/>
      <c r="BK2" s="269"/>
      <c r="BL2" s="269"/>
    </row>
    <row r="3" spans="1:66" s="19" customFormat="1" ht="23.1" customHeight="1" x14ac:dyDescent="0.7">
      <c r="A3" s="266"/>
      <c r="B3" s="266"/>
      <c r="C3" s="268"/>
      <c r="D3" s="268"/>
      <c r="E3" s="268"/>
      <c r="F3" s="268"/>
      <c r="G3" s="268"/>
      <c r="H3" s="268"/>
      <c r="I3" s="268"/>
      <c r="J3" s="268"/>
      <c r="K3" s="268"/>
      <c r="L3" s="268"/>
      <c r="M3" s="268"/>
      <c r="N3" s="268"/>
      <c r="O3" s="266"/>
      <c r="P3" s="266"/>
      <c r="Q3" s="268"/>
      <c r="R3" s="268"/>
      <c r="S3" s="268"/>
      <c r="T3" s="268"/>
      <c r="U3" s="268"/>
      <c r="V3" s="268"/>
      <c r="W3" s="268"/>
      <c r="X3" s="268"/>
      <c r="Y3" s="268"/>
      <c r="Z3" s="268"/>
      <c r="AA3" s="268"/>
      <c r="AB3" s="268"/>
      <c r="AC3" s="268"/>
      <c r="AD3" s="268"/>
      <c r="AE3" s="268"/>
      <c r="AF3" s="268"/>
      <c r="AG3" s="268"/>
      <c r="AH3" s="268"/>
      <c r="AI3" s="266"/>
      <c r="AJ3" s="266"/>
      <c r="AK3" s="269"/>
      <c r="AL3" s="269"/>
      <c r="AM3" s="269"/>
      <c r="AN3" s="269"/>
      <c r="AO3" s="269"/>
      <c r="AP3" s="269"/>
      <c r="AQ3" s="269"/>
      <c r="AR3" s="269"/>
      <c r="AS3" s="269"/>
      <c r="AT3" s="269"/>
      <c r="AU3" s="269"/>
      <c r="AV3" s="269"/>
      <c r="AW3" s="269"/>
      <c r="AX3" s="266"/>
      <c r="AY3" s="266"/>
      <c r="AZ3" s="269"/>
      <c r="BA3" s="269"/>
      <c r="BB3" s="269"/>
      <c r="BC3" s="269"/>
      <c r="BD3" s="269"/>
      <c r="BE3" s="269"/>
      <c r="BF3" s="269"/>
      <c r="BG3" s="269"/>
      <c r="BH3" s="269"/>
      <c r="BI3" s="269"/>
      <c r="BJ3" s="269"/>
      <c r="BK3" s="269"/>
      <c r="BL3" s="269"/>
    </row>
    <row r="4" spans="1:66" s="19" customFormat="1" ht="23.1" customHeight="1" x14ac:dyDescent="0.7">
      <c r="A4" s="266"/>
      <c r="B4" s="266"/>
      <c r="C4" s="268"/>
      <c r="D4" s="268"/>
      <c r="E4" s="268"/>
      <c r="F4" s="268"/>
      <c r="G4" s="268"/>
      <c r="H4" s="268"/>
      <c r="I4" s="268"/>
      <c r="J4" s="268"/>
      <c r="K4" s="268"/>
      <c r="L4" s="268"/>
      <c r="M4" s="268"/>
      <c r="N4" s="268"/>
      <c r="O4" s="266"/>
      <c r="P4" s="266"/>
      <c r="Q4" s="268"/>
      <c r="R4" s="268"/>
      <c r="S4" s="268"/>
      <c r="T4" s="268"/>
      <c r="U4" s="268"/>
      <c r="V4" s="268"/>
      <c r="W4" s="268"/>
      <c r="X4" s="268"/>
      <c r="Y4" s="268"/>
      <c r="Z4" s="268"/>
      <c r="AA4" s="268"/>
      <c r="AB4" s="268"/>
      <c r="AC4" s="268"/>
      <c r="AD4" s="268"/>
      <c r="AE4" s="268"/>
      <c r="AF4" s="268"/>
      <c r="AG4" s="268"/>
      <c r="AH4" s="268"/>
      <c r="AI4" s="266"/>
      <c r="AJ4" s="266"/>
      <c r="AK4" s="269"/>
      <c r="AL4" s="269"/>
      <c r="AM4" s="269"/>
      <c r="AN4" s="269"/>
      <c r="AO4" s="269"/>
      <c r="AP4" s="269"/>
      <c r="AQ4" s="269"/>
      <c r="AR4" s="269"/>
      <c r="AS4" s="269"/>
      <c r="AT4" s="269"/>
      <c r="AU4" s="269"/>
      <c r="AV4" s="269"/>
      <c r="AW4" s="269"/>
      <c r="AX4" s="266"/>
      <c r="AY4" s="266"/>
      <c r="AZ4" s="269"/>
      <c r="BA4" s="269"/>
      <c r="BB4" s="269"/>
      <c r="BC4" s="269"/>
      <c r="BD4" s="269"/>
      <c r="BE4" s="269"/>
      <c r="BF4" s="269"/>
      <c r="BG4" s="269"/>
      <c r="BH4" s="269"/>
      <c r="BI4" s="269"/>
      <c r="BJ4" s="269"/>
      <c r="BK4" s="269"/>
      <c r="BL4" s="269"/>
    </row>
    <row r="5" spans="1:66" s="19" customFormat="1" ht="23.1" customHeight="1" x14ac:dyDescent="0.7">
      <c r="A5" s="266"/>
      <c r="B5" s="266"/>
      <c r="C5" s="268"/>
      <c r="D5" s="268"/>
      <c r="E5" s="268"/>
      <c r="F5" s="268"/>
      <c r="G5" s="268"/>
      <c r="H5" s="268"/>
      <c r="I5" s="268"/>
      <c r="J5" s="268"/>
      <c r="K5" s="268"/>
      <c r="L5" s="268"/>
      <c r="M5" s="268"/>
      <c r="N5" s="268"/>
      <c r="O5" s="266"/>
      <c r="P5" s="266"/>
      <c r="Q5" s="268"/>
      <c r="R5" s="268"/>
      <c r="S5" s="268"/>
      <c r="T5" s="268"/>
      <c r="U5" s="268"/>
      <c r="V5" s="268"/>
      <c r="W5" s="268"/>
      <c r="X5" s="268"/>
      <c r="Y5" s="268"/>
      <c r="Z5" s="268"/>
      <c r="AA5" s="268"/>
      <c r="AB5" s="268"/>
      <c r="AC5" s="268"/>
      <c r="AD5" s="268"/>
      <c r="AE5" s="268"/>
      <c r="AF5" s="268"/>
      <c r="AG5" s="268"/>
      <c r="AH5" s="268"/>
      <c r="AI5" s="266"/>
      <c r="AJ5" s="266"/>
      <c r="AK5" s="269"/>
      <c r="AL5" s="269"/>
      <c r="AM5" s="269"/>
      <c r="AN5" s="269"/>
      <c r="AO5" s="269"/>
      <c r="AP5" s="269"/>
      <c r="AQ5" s="269"/>
      <c r="AR5" s="269"/>
      <c r="AS5" s="269"/>
      <c r="AT5" s="269"/>
      <c r="AU5" s="269"/>
      <c r="AV5" s="269"/>
      <c r="AW5" s="269"/>
      <c r="AX5" s="266"/>
      <c r="AY5" s="266"/>
      <c r="AZ5" s="269"/>
      <c r="BA5" s="269"/>
      <c r="BB5" s="269"/>
      <c r="BC5" s="269"/>
      <c r="BD5" s="269"/>
      <c r="BE5" s="269"/>
      <c r="BF5" s="269"/>
      <c r="BG5" s="269"/>
      <c r="BH5" s="269"/>
      <c r="BI5" s="269"/>
      <c r="BJ5" s="269"/>
      <c r="BK5" s="269"/>
      <c r="BL5" s="269"/>
    </row>
    <row r="6" spans="1:66" s="19" customFormat="1" ht="23.1" customHeight="1" thickBot="1" x14ac:dyDescent="0.75">
      <c r="A6" s="267"/>
      <c r="B6" s="267"/>
      <c r="C6" s="291"/>
      <c r="D6" s="291"/>
      <c r="E6" s="291"/>
      <c r="F6" s="291"/>
      <c r="G6" s="291"/>
      <c r="H6" s="291"/>
      <c r="I6" s="291"/>
      <c r="J6" s="291"/>
      <c r="K6" s="291"/>
      <c r="L6" s="291"/>
      <c r="M6" s="291"/>
      <c r="N6" s="291"/>
      <c r="O6" s="267"/>
      <c r="P6" s="267"/>
      <c r="Q6" s="291"/>
      <c r="R6" s="291"/>
      <c r="S6" s="291"/>
      <c r="T6" s="291"/>
      <c r="U6" s="291"/>
      <c r="V6" s="291"/>
      <c r="W6" s="291"/>
      <c r="X6" s="291"/>
      <c r="Y6" s="291"/>
      <c r="Z6" s="291"/>
      <c r="AA6" s="291"/>
      <c r="AB6" s="291"/>
      <c r="AC6" s="291"/>
      <c r="AD6" s="291"/>
      <c r="AE6" s="291"/>
      <c r="AF6" s="291"/>
      <c r="AG6" s="291"/>
      <c r="AH6" s="291"/>
      <c r="AI6" s="267"/>
      <c r="AJ6" s="267"/>
      <c r="AK6" s="270"/>
      <c r="AL6" s="270"/>
      <c r="AM6" s="270"/>
      <c r="AN6" s="270"/>
      <c r="AO6" s="270"/>
      <c r="AP6" s="270"/>
      <c r="AQ6" s="270"/>
      <c r="AR6" s="270"/>
      <c r="AS6" s="270"/>
      <c r="AT6" s="270"/>
      <c r="AU6" s="270"/>
      <c r="AV6" s="270"/>
      <c r="AW6" s="270"/>
      <c r="AX6" s="267"/>
      <c r="AY6" s="267"/>
      <c r="AZ6" s="270"/>
      <c r="BA6" s="270"/>
      <c r="BB6" s="270"/>
      <c r="BC6" s="270"/>
      <c r="BD6" s="270"/>
      <c r="BE6" s="270"/>
      <c r="BF6" s="270"/>
      <c r="BG6" s="270"/>
      <c r="BH6" s="270"/>
      <c r="BI6" s="270"/>
      <c r="BJ6" s="270"/>
      <c r="BK6" s="270"/>
      <c r="BL6" s="270"/>
    </row>
    <row r="7" spans="1:66" ht="24" customHeight="1" thickBot="1" x14ac:dyDescent="0.3">
      <c r="A7" s="279" t="s">
        <v>40</v>
      </c>
      <c r="B7" s="280" t="s">
        <v>41</v>
      </c>
      <c r="C7" s="278" t="s">
        <v>57</v>
      </c>
      <c r="D7" s="278"/>
      <c r="E7" s="278"/>
      <c r="F7" s="278"/>
      <c r="G7" s="278"/>
      <c r="H7" s="278"/>
      <c r="I7" s="278"/>
      <c r="J7" s="278"/>
      <c r="K7" s="278"/>
      <c r="L7" s="278"/>
      <c r="M7" s="278"/>
      <c r="N7" s="278"/>
      <c r="O7" s="271" t="s">
        <v>58</v>
      </c>
      <c r="P7" s="271"/>
      <c r="Q7" s="271"/>
      <c r="R7" s="272"/>
      <c r="S7" s="272"/>
      <c r="T7" s="278" t="s">
        <v>59</v>
      </c>
      <c r="U7" s="278"/>
      <c r="V7" s="278"/>
      <c r="W7" s="278"/>
      <c r="X7" s="278"/>
      <c r="Y7" s="278" t="s">
        <v>68</v>
      </c>
      <c r="Z7" s="278"/>
      <c r="AA7" s="278"/>
      <c r="AB7" s="278"/>
      <c r="AC7" s="278"/>
      <c r="AD7" s="278" t="s">
        <v>61</v>
      </c>
      <c r="AE7" s="278"/>
      <c r="AF7" s="278"/>
      <c r="AG7" s="278"/>
      <c r="AH7" s="278"/>
      <c r="AI7" s="271" t="s">
        <v>62</v>
      </c>
      <c r="AJ7" s="271"/>
      <c r="AK7" s="271"/>
      <c r="AL7" s="272"/>
      <c r="AM7" s="272"/>
      <c r="AN7" s="271" t="s">
        <v>63</v>
      </c>
      <c r="AO7" s="271"/>
      <c r="AP7" s="271"/>
      <c r="AQ7" s="272"/>
      <c r="AR7" s="272"/>
      <c r="AS7" s="271" t="s">
        <v>64</v>
      </c>
      <c r="AT7" s="271"/>
      <c r="AU7" s="271"/>
      <c r="AV7" s="272"/>
      <c r="AW7" s="272"/>
      <c r="AX7" s="271" t="s">
        <v>65</v>
      </c>
      <c r="AY7" s="271"/>
      <c r="AZ7" s="271"/>
      <c r="BA7" s="272"/>
      <c r="BB7" s="272"/>
      <c r="BC7" s="271" t="s">
        <v>66</v>
      </c>
      <c r="BD7" s="271"/>
      <c r="BE7" s="271"/>
      <c r="BF7" s="272"/>
      <c r="BG7" s="272"/>
      <c r="BH7" s="271" t="s">
        <v>67</v>
      </c>
      <c r="BI7" s="271"/>
      <c r="BJ7" s="271"/>
      <c r="BK7" s="272"/>
      <c r="BL7" s="272"/>
      <c r="BM7" s="2"/>
      <c r="BN7" s="2"/>
    </row>
    <row r="8" spans="1:66" ht="50.1" customHeight="1" thickBot="1" x14ac:dyDescent="0.3">
      <c r="A8" s="279"/>
      <c r="B8" s="280"/>
      <c r="C8" s="276" t="s">
        <v>42</v>
      </c>
      <c r="D8" s="276"/>
      <c r="E8" s="277" t="s">
        <v>43</v>
      </c>
      <c r="F8" s="277"/>
      <c r="G8" s="277" t="s">
        <v>44</v>
      </c>
      <c r="H8" s="277"/>
      <c r="I8" s="277" t="s">
        <v>45</v>
      </c>
      <c r="J8" s="277"/>
      <c r="K8" s="277" t="s">
        <v>46</v>
      </c>
      <c r="L8" s="277"/>
      <c r="M8" s="277" t="s">
        <v>47</v>
      </c>
      <c r="N8" s="277"/>
      <c r="O8" s="277" t="s">
        <v>42</v>
      </c>
      <c r="P8" s="276" t="s">
        <v>0</v>
      </c>
      <c r="Q8" s="277" t="s">
        <v>54</v>
      </c>
      <c r="R8" s="281" t="s">
        <v>45</v>
      </c>
      <c r="S8" s="281"/>
      <c r="T8" s="277" t="s">
        <v>42</v>
      </c>
      <c r="U8" s="276" t="s">
        <v>0</v>
      </c>
      <c r="V8" s="277" t="s">
        <v>54</v>
      </c>
      <c r="W8" s="281" t="s">
        <v>45</v>
      </c>
      <c r="X8" s="281"/>
      <c r="Y8" s="277" t="s">
        <v>42</v>
      </c>
      <c r="Z8" s="276" t="s">
        <v>0</v>
      </c>
      <c r="AA8" s="277" t="s">
        <v>54</v>
      </c>
      <c r="AB8" s="281" t="s">
        <v>45</v>
      </c>
      <c r="AC8" s="281"/>
      <c r="AD8" s="277" t="s">
        <v>42</v>
      </c>
      <c r="AE8" s="276" t="s">
        <v>0</v>
      </c>
      <c r="AF8" s="277" t="s">
        <v>54</v>
      </c>
      <c r="AG8" s="281" t="s">
        <v>45</v>
      </c>
      <c r="AH8" s="281"/>
      <c r="AI8" s="292" t="s">
        <v>42</v>
      </c>
      <c r="AJ8" s="293" t="s">
        <v>0</v>
      </c>
      <c r="AK8" s="292" t="s">
        <v>54</v>
      </c>
      <c r="AL8" s="281" t="s">
        <v>45</v>
      </c>
      <c r="AM8" s="281"/>
      <c r="AN8" s="277" t="s">
        <v>42</v>
      </c>
      <c r="AO8" s="276" t="s">
        <v>0</v>
      </c>
      <c r="AP8" s="277" t="s">
        <v>54</v>
      </c>
      <c r="AQ8" s="277" t="s">
        <v>45</v>
      </c>
      <c r="AR8" s="277"/>
      <c r="AS8" s="277" t="s">
        <v>42</v>
      </c>
      <c r="AT8" s="277" t="s">
        <v>0</v>
      </c>
      <c r="AU8" s="277" t="s">
        <v>54</v>
      </c>
      <c r="AV8" s="277" t="s">
        <v>45</v>
      </c>
      <c r="AW8" s="277"/>
      <c r="AX8" s="277" t="s">
        <v>42</v>
      </c>
      <c r="AY8" s="276" t="s">
        <v>0</v>
      </c>
      <c r="AZ8" s="277" t="s">
        <v>54</v>
      </c>
      <c r="BA8" s="277" t="s">
        <v>45</v>
      </c>
      <c r="BB8" s="277"/>
      <c r="BC8" s="277" t="s">
        <v>42</v>
      </c>
      <c r="BD8" s="276" t="s">
        <v>0</v>
      </c>
      <c r="BE8" s="277" t="s">
        <v>54</v>
      </c>
      <c r="BF8" s="277" t="s">
        <v>45</v>
      </c>
      <c r="BG8" s="277"/>
      <c r="BH8" s="277" t="s">
        <v>42</v>
      </c>
      <c r="BI8" s="276" t="s">
        <v>0</v>
      </c>
      <c r="BJ8" s="277" t="s">
        <v>54</v>
      </c>
      <c r="BK8" s="277" t="s">
        <v>45</v>
      </c>
      <c r="BL8" s="277"/>
      <c r="BM8" s="2"/>
      <c r="BN8" s="3"/>
    </row>
    <row r="9" spans="1:66" ht="24" customHeight="1" thickBot="1" x14ac:dyDescent="0.3">
      <c r="A9" s="279"/>
      <c r="B9" s="280"/>
      <c r="C9" s="20" t="s">
        <v>48</v>
      </c>
      <c r="D9" s="20" t="s">
        <v>49</v>
      </c>
      <c r="E9" s="20" t="s">
        <v>48</v>
      </c>
      <c r="F9" s="20" t="s">
        <v>49</v>
      </c>
      <c r="G9" s="20" t="s">
        <v>48</v>
      </c>
      <c r="H9" s="20" t="s">
        <v>49</v>
      </c>
      <c r="I9" s="20" t="s">
        <v>50</v>
      </c>
      <c r="J9" s="20" t="s">
        <v>51</v>
      </c>
      <c r="K9" s="22" t="s">
        <v>48</v>
      </c>
      <c r="L9" s="20" t="s">
        <v>49</v>
      </c>
      <c r="M9" s="20" t="s">
        <v>48</v>
      </c>
      <c r="N9" s="20" t="s">
        <v>49</v>
      </c>
      <c r="O9" s="277"/>
      <c r="P9" s="276"/>
      <c r="Q9" s="277"/>
      <c r="R9" s="21" t="s">
        <v>50</v>
      </c>
      <c r="S9" s="21" t="s">
        <v>51</v>
      </c>
      <c r="T9" s="277"/>
      <c r="U9" s="276"/>
      <c r="V9" s="277"/>
      <c r="W9" s="21" t="s">
        <v>50</v>
      </c>
      <c r="X9" s="21" t="s">
        <v>51</v>
      </c>
      <c r="Y9" s="277"/>
      <c r="Z9" s="276"/>
      <c r="AA9" s="277"/>
      <c r="AB9" s="21" t="s">
        <v>50</v>
      </c>
      <c r="AC9" s="21" t="s">
        <v>51</v>
      </c>
      <c r="AD9" s="277"/>
      <c r="AE9" s="276"/>
      <c r="AF9" s="277"/>
      <c r="AG9" s="21" t="s">
        <v>50</v>
      </c>
      <c r="AH9" s="21" t="s">
        <v>51</v>
      </c>
      <c r="AI9" s="292"/>
      <c r="AJ9" s="293"/>
      <c r="AK9" s="292"/>
      <c r="AL9" s="21" t="s">
        <v>50</v>
      </c>
      <c r="AM9" s="21" t="s">
        <v>51</v>
      </c>
      <c r="AN9" s="277"/>
      <c r="AO9" s="276"/>
      <c r="AP9" s="277"/>
      <c r="AQ9" s="21" t="s">
        <v>50</v>
      </c>
      <c r="AR9" s="21" t="s">
        <v>51</v>
      </c>
      <c r="AS9" s="277"/>
      <c r="AT9" s="277"/>
      <c r="AU9" s="277"/>
      <c r="AV9" s="21" t="s">
        <v>50</v>
      </c>
      <c r="AW9" s="21" t="s">
        <v>51</v>
      </c>
      <c r="AX9" s="277"/>
      <c r="AY9" s="276"/>
      <c r="AZ9" s="277"/>
      <c r="BA9" s="21" t="s">
        <v>50</v>
      </c>
      <c r="BB9" s="21" t="s">
        <v>51</v>
      </c>
      <c r="BC9" s="277"/>
      <c r="BD9" s="276"/>
      <c r="BE9" s="277"/>
      <c r="BF9" s="21" t="s">
        <v>50</v>
      </c>
      <c r="BG9" s="21" t="s">
        <v>51</v>
      </c>
      <c r="BH9" s="277"/>
      <c r="BI9" s="276"/>
      <c r="BJ9" s="277"/>
      <c r="BK9" s="20" t="s">
        <v>50</v>
      </c>
      <c r="BL9" s="20" t="s">
        <v>51</v>
      </c>
      <c r="BM9" s="2"/>
      <c r="BN9" s="3"/>
    </row>
    <row r="10" spans="1:66" ht="24" customHeight="1" x14ac:dyDescent="0.25">
      <c r="A10" s="273" t="s">
        <v>1</v>
      </c>
      <c r="B10" s="17" t="s">
        <v>2</v>
      </c>
      <c r="C10" s="4">
        <v>56010.96</v>
      </c>
      <c r="D10" s="4">
        <v>49000</v>
      </c>
      <c r="E10" s="6">
        <v>54699.09</v>
      </c>
      <c r="F10" s="4">
        <v>47000</v>
      </c>
      <c r="G10" s="6">
        <v>56368.68</v>
      </c>
      <c r="H10" s="5">
        <v>50000</v>
      </c>
      <c r="I10" s="24" t="s">
        <v>52</v>
      </c>
      <c r="J10" s="25" t="s">
        <v>53</v>
      </c>
      <c r="K10" s="4">
        <f>E10/120.81*100</f>
        <v>45276.955550037244</v>
      </c>
      <c r="L10" s="5">
        <f>F10/120.81*100</f>
        <v>38904.06423309329</v>
      </c>
      <c r="M10" s="6">
        <f>G10/120.81*100</f>
        <v>46658.952073503846</v>
      </c>
      <c r="N10" s="11">
        <f>H10/120.81*100</f>
        <v>41387.30237563116</v>
      </c>
      <c r="O10" s="7">
        <v>0.14599999999999999</v>
      </c>
      <c r="P10" s="8">
        <v>0.2</v>
      </c>
      <c r="Q10" s="7">
        <v>0.13200000000000001</v>
      </c>
      <c r="R10" s="26" t="s">
        <v>52</v>
      </c>
      <c r="S10" s="27" t="s">
        <v>53</v>
      </c>
      <c r="T10" s="258">
        <v>0.183</v>
      </c>
      <c r="U10" s="9">
        <v>0.17299999999999999</v>
      </c>
      <c r="V10" s="259">
        <v>0.221</v>
      </c>
      <c r="W10" s="28" t="s">
        <v>52</v>
      </c>
      <c r="X10" s="260" t="s">
        <v>53</v>
      </c>
      <c r="Y10" s="9">
        <v>0.26400000000000001</v>
      </c>
      <c r="Z10" s="9">
        <v>0.251</v>
      </c>
      <c r="AA10" s="9">
        <v>0.315</v>
      </c>
      <c r="AB10" s="28" t="s">
        <v>52</v>
      </c>
      <c r="AC10" s="29" t="s">
        <v>53</v>
      </c>
      <c r="AD10" s="261">
        <v>0.13200000000000001</v>
      </c>
      <c r="AE10" s="262">
        <v>0.123</v>
      </c>
      <c r="AF10" s="10">
        <v>0.16700000000000001</v>
      </c>
      <c r="AG10" s="263" t="s">
        <v>52</v>
      </c>
      <c r="AH10" s="30" t="s">
        <v>53</v>
      </c>
      <c r="AI10" s="7">
        <v>0.76000000000000012</v>
      </c>
      <c r="AJ10" s="8">
        <v>0.7320000000000001</v>
      </c>
      <c r="AK10" s="7">
        <v>0.76800000000000013</v>
      </c>
      <c r="AL10" s="26" t="s">
        <v>52</v>
      </c>
      <c r="AM10" s="27" t="s">
        <v>53</v>
      </c>
      <c r="AN10" s="31">
        <v>0.70400000000000007</v>
      </c>
      <c r="AO10" s="8">
        <v>0.67300000000000004</v>
      </c>
      <c r="AP10" s="8">
        <v>0.71300000000000008</v>
      </c>
      <c r="AQ10" s="32" t="s">
        <v>52</v>
      </c>
      <c r="AR10" s="27" t="s">
        <v>53</v>
      </c>
      <c r="AS10" s="7">
        <v>5.6000000000000001E-2</v>
      </c>
      <c r="AT10" s="33">
        <v>5.9000000000000004E-2</v>
      </c>
      <c r="AU10" s="33">
        <v>5.5E-2</v>
      </c>
      <c r="AV10" s="26" t="s">
        <v>52</v>
      </c>
      <c r="AW10" s="27" t="s">
        <v>53</v>
      </c>
      <c r="AX10" s="7">
        <v>0.8</v>
      </c>
      <c r="AY10" s="8">
        <v>0.81299999999999994</v>
      </c>
      <c r="AZ10" s="8">
        <v>0.79700000000000004</v>
      </c>
      <c r="BA10" s="26" t="s">
        <v>52</v>
      </c>
      <c r="BB10" s="27" t="s">
        <v>53</v>
      </c>
      <c r="BC10" s="7">
        <v>1.4999999999999999E-2</v>
      </c>
      <c r="BD10" s="8">
        <v>5.3999999999999999E-2</v>
      </c>
      <c r="BE10" s="8">
        <v>3.0000000000000001E-3</v>
      </c>
      <c r="BF10" s="26" t="s">
        <v>52</v>
      </c>
      <c r="BG10" s="27" t="s">
        <v>55</v>
      </c>
      <c r="BH10" s="34">
        <v>0.123</v>
      </c>
      <c r="BI10" s="35">
        <v>0.125</v>
      </c>
      <c r="BJ10" s="35">
        <v>0.123</v>
      </c>
      <c r="BK10" s="36" t="s">
        <v>52</v>
      </c>
      <c r="BL10" s="37" t="s">
        <v>53</v>
      </c>
      <c r="BM10" s="2"/>
      <c r="BN10" s="2"/>
    </row>
    <row r="11" spans="1:66" ht="24" customHeight="1" x14ac:dyDescent="0.25">
      <c r="A11" s="274"/>
      <c r="B11" s="17" t="s">
        <v>3</v>
      </c>
      <c r="C11" s="4">
        <v>47284.9</v>
      </c>
      <c r="D11" s="4">
        <v>41000</v>
      </c>
      <c r="E11" s="6">
        <v>46336.35</v>
      </c>
      <c r="F11" s="4">
        <v>40000</v>
      </c>
      <c r="G11" s="6">
        <v>47525.82</v>
      </c>
      <c r="H11" s="5">
        <v>42000</v>
      </c>
      <c r="I11" s="24" t="s">
        <v>52</v>
      </c>
      <c r="J11" s="25" t="s">
        <v>53</v>
      </c>
      <c r="K11" s="4">
        <f>E11/109.64*100</f>
        <v>42262.267420649398</v>
      </c>
      <c r="L11" s="5">
        <f>F11/109.64*100</f>
        <v>36483.035388544326</v>
      </c>
      <c r="M11" s="6">
        <f>G11/109.64*100</f>
        <v>43347.154323239694</v>
      </c>
      <c r="N11" s="11">
        <f>H11/109.64*100</f>
        <v>38307.187157971544</v>
      </c>
      <c r="O11" s="7">
        <v>0.154</v>
      </c>
      <c r="P11" s="8">
        <v>0.221</v>
      </c>
      <c r="Q11" s="7">
        <v>0.13800000000000001</v>
      </c>
      <c r="R11" s="26" t="s">
        <v>52</v>
      </c>
      <c r="S11" s="27" t="s">
        <v>53</v>
      </c>
      <c r="T11" s="294" t="s">
        <v>56</v>
      </c>
      <c r="U11" s="295"/>
      <c r="V11" s="295"/>
      <c r="W11" s="295"/>
      <c r="X11" s="296"/>
      <c r="Y11" s="303" t="s">
        <v>56</v>
      </c>
      <c r="Z11" s="295"/>
      <c r="AA11" s="295"/>
      <c r="AB11" s="295"/>
      <c r="AC11" s="296"/>
      <c r="AD11" s="303" t="s">
        <v>56</v>
      </c>
      <c r="AE11" s="295"/>
      <c r="AF11" s="295"/>
      <c r="AG11" s="295"/>
      <c r="AH11" s="296"/>
      <c r="AI11" s="7">
        <v>0.80200000000000005</v>
      </c>
      <c r="AJ11" s="8">
        <v>0.77300000000000002</v>
      </c>
      <c r="AK11" s="7">
        <v>0.80900000000000005</v>
      </c>
      <c r="AL11" s="26" t="s">
        <v>52</v>
      </c>
      <c r="AM11" s="27" t="s">
        <v>53</v>
      </c>
      <c r="AN11" s="31">
        <v>0.751</v>
      </c>
      <c r="AO11" s="8">
        <v>0.72</v>
      </c>
      <c r="AP11" s="8">
        <v>0.75900000000000001</v>
      </c>
      <c r="AQ11" s="32" t="s">
        <v>52</v>
      </c>
      <c r="AR11" s="27" t="s">
        <v>53</v>
      </c>
      <c r="AS11" s="7">
        <v>5.0999999999999997E-2</v>
      </c>
      <c r="AT11" s="33">
        <v>5.2999999999999999E-2</v>
      </c>
      <c r="AU11" s="33">
        <v>4.9999999999999996E-2</v>
      </c>
      <c r="AV11" s="26" t="s">
        <v>52</v>
      </c>
      <c r="AW11" s="27" t="s">
        <v>53</v>
      </c>
      <c r="AX11" s="7">
        <v>0.80700000000000005</v>
      </c>
      <c r="AY11" s="8">
        <v>0.81699999999999995</v>
      </c>
      <c r="AZ11" s="8">
        <v>0.80400000000000005</v>
      </c>
      <c r="BA11" s="26" t="s">
        <v>52</v>
      </c>
      <c r="BB11" s="27" t="s">
        <v>53</v>
      </c>
      <c r="BC11" s="7">
        <v>1.9E-2</v>
      </c>
      <c r="BD11" s="8">
        <v>7.2999999999999995E-2</v>
      </c>
      <c r="BE11" s="8">
        <v>5.0000000000000001E-3</v>
      </c>
      <c r="BF11" s="26" t="s">
        <v>52</v>
      </c>
      <c r="BG11" s="27" t="s">
        <v>55</v>
      </c>
      <c r="BH11" s="282" t="s">
        <v>56</v>
      </c>
      <c r="BI11" s="283"/>
      <c r="BJ11" s="283"/>
      <c r="BK11" s="283"/>
      <c r="BL11" s="284"/>
      <c r="BM11" s="2"/>
      <c r="BN11" s="2"/>
    </row>
    <row r="12" spans="1:66" ht="24" customHeight="1" x14ac:dyDescent="0.25">
      <c r="A12" s="274"/>
      <c r="B12" s="17" t="s">
        <v>4</v>
      </c>
      <c r="C12" s="4">
        <v>41758.67</v>
      </c>
      <c r="D12" s="4">
        <v>36400</v>
      </c>
      <c r="E12" s="6">
        <v>41334.68</v>
      </c>
      <c r="F12" s="4">
        <v>35000</v>
      </c>
      <c r="G12" s="6">
        <v>41863.1</v>
      </c>
      <c r="H12" s="5">
        <v>37000</v>
      </c>
      <c r="I12" s="24" t="s">
        <v>52</v>
      </c>
      <c r="J12" s="25" t="s">
        <v>53</v>
      </c>
      <c r="K12" s="4">
        <f>E12/97.51*100</f>
        <v>42390.195877345912</v>
      </c>
      <c r="L12" s="5">
        <f>F12/97.51*100</f>
        <v>35893.754486719306</v>
      </c>
      <c r="M12" s="6">
        <f>G12/97.51*100</f>
        <v>42932.109527227971</v>
      </c>
      <c r="N12" s="11">
        <f>H12/97.51*100</f>
        <v>37944.8261716747</v>
      </c>
      <c r="O12" s="7">
        <v>0.16300000000000001</v>
      </c>
      <c r="P12" s="8">
        <v>0.219</v>
      </c>
      <c r="Q12" s="7">
        <v>0.15</v>
      </c>
      <c r="R12" s="26" t="s">
        <v>52</v>
      </c>
      <c r="S12" s="27" t="s">
        <v>53</v>
      </c>
      <c r="T12" s="297"/>
      <c r="U12" s="298"/>
      <c r="V12" s="298"/>
      <c r="W12" s="298"/>
      <c r="X12" s="299"/>
      <c r="Y12" s="304"/>
      <c r="Z12" s="298"/>
      <c r="AA12" s="298"/>
      <c r="AB12" s="298"/>
      <c r="AC12" s="299"/>
      <c r="AD12" s="304"/>
      <c r="AE12" s="298"/>
      <c r="AF12" s="298"/>
      <c r="AG12" s="298"/>
      <c r="AH12" s="299"/>
      <c r="AI12" s="7">
        <v>0.66600000000000004</v>
      </c>
      <c r="AJ12" s="8">
        <v>0.6120000000000001</v>
      </c>
      <c r="AK12" s="7">
        <v>0.68100000000000005</v>
      </c>
      <c r="AL12" s="26" t="s">
        <v>52</v>
      </c>
      <c r="AM12" s="27" t="s">
        <v>53</v>
      </c>
      <c r="AN12" s="31">
        <v>0.61699999999999999</v>
      </c>
      <c r="AO12" s="8">
        <v>0.56800000000000006</v>
      </c>
      <c r="AP12" s="8">
        <v>0.63</v>
      </c>
      <c r="AQ12" s="32" t="s">
        <v>52</v>
      </c>
      <c r="AR12" s="27" t="s">
        <v>53</v>
      </c>
      <c r="AS12" s="7">
        <v>4.9000000000000002E-2</v>
      </c>
      <c r="AT12" s="33">
        <v>4.4000000000000004E-2</v>
      </c>
      <c r="AU12" s="33">
        <v>5.0999999999999997E-2</v>
      </c>
      <c r="AV12" s="26" t="s">
        <v>52</v>
      </c>
      <c r="AW12" s="27" t="s">
        <v>53</v>
      </c>
      <c r="AX12" s="7">
        <v>0.77800000000000002</v>
      </c>
      <c r="AY12" s="8">
        <v>0.81100000000000005</v>
      </c>
      <c r="AZ12" s="8">
        <v>0.77</v>
      </c>
      <c r="BA12" s="26" t="s">
        <v>52</v>
      </c>
      <c r="BB12" s="27" t="s">
        <v>53</v>
      </c>
      <c r="BC12" s="7">
        <v>1.2999999999999999E-2</v>
      </c>
      <c r="BD12" s="8">
        <v>5.3999999999999999E-2</v>
      </c>
      <c r="BE12" s="8">
        <v>3.0000000000000001E-3</v>
      </c>
      <c r="BF12" s="26" t="s">
        <v>52</v>
      </c>
      <c r="BG12" s="27" t="s">
        <v>55</v>
      </c>
      <c r="BH12" s="285"/>
      <c r="BI12" s="286"/>
      <c r="BJ12" s="286"/>
      <c r="BK12" s="286"/>
      <c r="BL12" s="287"/>
      <c r="BM12" s="2"/>
      <c r="BN12" s="2"/>
    </row>
    <row r="13" spans="1:66" ht="24" customHeight="1" x14ac:dyDescent="0.25">
      <c r="A13" s="274"/>
      <c r="B13" s="17" t="s">
        <v>5</v>
      </c>
      <c r="C13" s="4">
        <v>37376.410000000003</v>
      </c>
      <c r="D13" s="4">
        <v>33141</v>
      </c>
      <c r="E13" s="6">
        <v>37142.69</v>
      </c>
      <c r="F13" s="4">
        <v>32000</v>
      </c>
      <c r="G13" s="6">
        <v>37431.949999999997</v>
      </c>
      <c r="H13" s="5">
        <v>33700</v>
      </c>
      <c r="I13" s="24" t="s">
        <v>52</v>
      </c>
      <c r="J13" s="25" t="s">
        <v>53</v>
      </c>
      <c r="K13" s="4">
        <f>E13/88.9*100</f>
        <v>41780.303712035995</v>
      </c>
      <c r="L13" s="5">
        <f>F13/88.9*100</f>
        <v>35995.50056242969</v>
      </c>
      <c r="M13" s="6">
        <f>G13/88.9*100</f>
        <v>42105.680539932502</v>
      </c>
      <c r="N13" s="11">
        <f>H13/88.9*100</f>
        <v>37907.761529808769</v>
      </c>
      <c r="O13" s="7">
        <v>0.19700000000000001</v>
      </c>
      <c r="P13" s="8">
        <v>0.26500000000000001</v>
      </c>
      <c r="Q13" s="7">
        <v>0.183</v>
      </c>
      <c r="R13" s="26" t="s">
        <v>52</v>
      </c>
      <c r="S13" s="27" t="s">
        <v>53</v>
      </c>
      <c r="T13" s="297"/>
      <c r="U13" s="298"/>
      <c r="V13" s="298"/>
      <c r="W13" s="298"/>
      <c r="X13" s="299"/>
      <c r="Y13" s="304"/>
      <c r="Z13" s="298"/>
      <c r="AA13" s="298"/>
      <c r="AB13" s="298"/>
      <c r="AC13" s="299"/>
      <c r="AD13" s="304"/>
      <c r="AE13" s="298"/>
      <c r="AF13" s="298"/>
      <c r="AG13" s="298"/>
      <c r="AH13" s="299"/>
      <c r="AI13" s="7">
        <v>0.77400000000000013</v>
      </c>
      <c r="AJ13" s="8">
        <v>0.7400000000000001</v>
      </c>
      <c r="AK13" s="7">
        <v>0.78500000000000014</v>
      </c>
      <c r="AL13" s="26" t="s">
        <v>52</v>
      </c>
      <c r="AM13" s="27" t="s">
        <v>53</v>
      </c>
      <c r="AN13" s="31">
        <v>0.69800000000000006</v>
      </c>
      <c r="AO13" s="8">
        <v>0.66200000000000003</v>
      </c>
      <c r="AP13" s="8">
        <v>0.70900000000000007</v>
      </c>
      <c r="AQ13" s="32" t="s">
        <v>52</v>
      </c>
      <c r="AR13" s="27" t="s">
        <v>53</v>
      </c>
      <c r="AS13" s="7">
        <v>7.6000000000000012E-2</v>
      </c>
      <c r="AT13" s="33">
        <v>7.8E-2</v>
      </c>
      <c r="AU13" s="33">
        <v>7.6000000000000012E-2</v>
      </c>
      <c r="AV13" s="26" t="s">
        <v>52</v>
      </c>
      <c r="AW13" s="27" t="s">
        <v>53</v>
      </c>
      <c r="AX13" s="7">
        <v>0.79</v>
      </c>
      <c r="AY13" s="8">
        <v>0.81899999999999995</v>
      </c>
      <c r="AZ13" s="8">
        <v>0.78300000000000003</v>
      </c>
      <c r="BA13" s="26" t="s">
        <v>52</v>
      </c>
      <c r="BB13" s="27" t="s">
        <v>53</v>
      </c>
      <c r="BC13" s="282" t="s">
        <v>56</v>
      </c>
      <c r="BD13" s="283"/>
      <c r="BE13" s="283"/>
      <c r="BF13" s="283"/>
      <c r="BG13" s="284"/>
      <c r="BH13" s="285"/>
      <c r="BI13" s="286"/>
      <c r="BJ13" s="286"/>
      <c r="BK13" s="286"/>
      <c r="BL13" s="287"/>
      <c r="BM13" s="2"/>
      <c r="BN13" s="2"/>
    </row>
    <row r="14" spans="1:66" ht="24" customHeight="1" thickBot="1" x14ac:dyDescent="0.3">
      <c r="A14" s="275"/>
      <c r="B14" s="18" t="s">
        <v>6</v>
      </c>
      <c r="C14" s="13">
        <v>32800.54</v>
      </c>
      <c r="D14" s="13">
        <v>30000</v>
      </c>
      <c r="E14" s="12">
        <v>33627.519999999997</v>
      </c>
      <c r="F14" s="13">
        <v>30000</v>
      </c>
      <c r="G14" s="12">
        <v>32607.13</v>
      </c>
      <c r="H14" s="14">
        <v>30000</v>
      </c>
      <c r="I14" s="38" t="s">
        <v>52</v>
      </c>
      <c r="J14" s="39" t="s">
        <v>53</v>
      </c>
      <c r="K14" s="13">
        <f>E14/82.49*100</f>
        <v>40765.571584434474</v>
      </c>
      <c r="L14" s="14">
        <f>F14/82.49*100</f>
        <v>36368.04461146806</v>
      </c>
      <c r="M14" s="12">
        <f>G14/82.49*100</f>
        <v>39528.585283064618</v>
      </c>
      <c r="N14" s="15">
        <f>H14/82.49*100</f>
        <v>36368.04461146806</v>
      </c>
      <c r="O14" s="40">
        <v>0.156</v>
      </c>
      <c r="P14" s="41">
        <v>0.14799999999999999</v>
      </c>
      <c r="Q14" s="40">
        <v>0.192</v>
      </c>
      <c r="R14" s="42" t="s">
        <v>52</v>
      </c>
      <c r="S14" s="43" t="s">
        <v>53</v>
      </c>
      <c r="T14" s="300"/>
      <c r="U14" s="301"/>
      <c r="V14" s="301"/>
      <c r="W14" s="301"/>
      <c r="X14" s="302"/>
      <c r="Y14" s="305"/>
      <c r="Z14" s="301"/>
      <c r="AA14" s="301"/>
      <c r="AB14" s="301"/>
      <c r="AC14" s="302"/>
      <c r="AD14" s="305"/>
      <c r="AE14" s="301"/>
      <c r="AF14" s="301"/>
      <c r="AG14" s="301"/>
      <c r="AH14" s="302"/>
      <c r="AI14" s="40">
        <v>0.79400000000000015</v>
      </c>
      <c r="AJ14" s="41">
        <v>0.78200000000000014</v>
      </c>
      <c r="AK14" s="40">
        <v>0.80000000000000016</v>
      </c>
      <c r="AL14" s="42" t="s">
        <v>52</v>
      </c>
      <c r="AM14" s="43" t="s">
        <v>53</v>
      </c>
      <c r="AN14" s="44">
        <v>0.71500000000000008</v>
      </c>
      <c r="AO14" s="41">
        <v>0.70200000000000007</v>
      </c>
      <c r="AP14" s="41">
        <v>0.71800000000000008</v>
      </c>
      <c r="AQ14" s="45" t="s">
        <v>52</v>
      </c>
      <c r="AR14" s="43" t="s">
        <v>53</v>
      </c>
      <c r="AS14" s="40">
        <v>7.9000000000000015E-2</v>
      </c>
      <c r="AT14" s="46">
        <v>8.0000000000000016E-2</v>
      </c>
      <c r="AU14" s="46">
        <v>8.2000000000000017E-2</v>
      </c>
      <c r="AV14" s="26" t="s">
        <v>52</v>
      </c>
      <c r="AW14" s="43" t="s">
        <v>53</v>
      </c>
      <c r="AX14" s="40">
        <v>0.82599999999999996</v>
      </c>
      <c r="AY14" s="41">
        <v>0.85499999999999998</v>
      </c>
      <c r="AZ14" s="41">
        <v>0.81899999999999995</v>
      </c>
      <c r="BA14" s="42" t="s">
        <v>52</v>
      </c>
      <c r="BB14" s="43" t="s">
        <v>53</v>
      </c>
      <c r="BC14" s="288"/>
      <c r="BD14" s="289"/>
      <c r="BE14" s="289"/>
      <c r="BF14" s="289"/>
      <c r="BG14" s="290"/>
      <c r="BH14" s="288"/>
      <c r="BI14" s="289"/>
      <c r="BJ14" s="289"/>
      <c r="BK14" s="289"/>
      <c r="BL14" s="290"/>
      <c r="BM14" s="2"/>
      <c r="BN14" s="2"/>
    </row>
    <row r="15" spans="1:66" ht="15.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3"/>
      <c r="AW15" s="2"/>
      <c r="AX15" s="2"/>
      <c r="AY15" s="2"/>
      <c r="AZ15" s="2"/>
      <c r="BA15" s="2"/>
      <c r="BB15" s="2"/>
      <c r="BC15" s="2"/>
      <c r="BD15" s="2"/>
      <c r="BE15" s="2"/>
      <c r="BF15" s="2"/>
      <c r="BG15" s="2"/>
      <c r="BH15" s="2"/>
      <c r="BI15" s="2"/>
      <c r="BJ15" s="2"/>
      <c r="BK15" s="2"/>
      <c r="BL15" s="2"/>
      <c r="BM15" s="2"/>
      <c r="BN15" s="2"/>
    </row>
    <row r="16" spans="1:66" ht="15.75"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row>
    <row r="17" spans="1:66" ht="15.75"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row>
    <row r="18" spans="1:66" ht="15.75"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row>
    <row r="19" spans="1:66" ht="15.75"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row>
    <row r="20" spans="1:66" ht="15.75"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row>
    <row r="21" spans="1:66" ht="15.75"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row>
    <row r="22" spans="1:66" ht="15.75"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row>
    <row r="23" spans="1:66" ht="15.75"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row>
    <row r="24" spans="1:66" ht="15.75"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row>
    <row r="25" spans="1:66" ht="15.75"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row>
    <row r="26" spans="1:66" ht="15.75"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row>
    <row r="27" spans="1:66" ht="15.75"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row>
    <row r="28" spans="1:66" ht="15.75"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row>
    <row r="29" spans="1:66" ht="15.75"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row>
    <row r="30" spans="1:66" ht="15.75"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row>
    <row r="31" spans="1:66" ht="15.75"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row>
    <row r="32" spans="1:66" ht="15.75"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row>
    <row r="33" spans="1:66" ht="15.75"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row>
    <row r="34" spans="1:66" ht="15.75"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row>
    <row r="35" spans="1:66" ht="15.75"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row>
    <row r="36" spans="1:66" ht="15.75"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row>
    <row r="37" spans="1:66" ht="15.75"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row>
    <row r="38" spans="1:66" ht="15.75"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row>
    <row r="39" spans="1:66" ht="15.75"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row>
    <row r="40" spans="1:66" ht="15.75"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row>
    <row r="41" spans="1:66" ht="15.75"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row>
    <row r="42" spans="1:66" ht="15.75"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row>
    <row r="43" spans="1:66" ht="15.75"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row>
    <row r="44" spans="1:66" ht="15.75"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row>
    <row r="45" spans="1:66" ht="15.75"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row>
    <row r="46" spans="1:66" ht="15.75"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row>
    <row r="47" spans="1:66" ht="15.75"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row>
    <row r="48" spans="1:66" ht="15.75"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row>
    <row r="49" spans="1:66" ht="15.75"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row>
    <row r="50" spans="1:66" ht="15.75"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row>
    <row r="51" spans="1:66" ht="15.75"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row>
    <row r="52" spans="1:66" ht="15.75"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row>
    <row r="53" spans="1:66" ht="15.75"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row>
    <row r="54" spans="1:66" ht="15.75"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row>
    <row r="55" spans="1:66" ht="15.75"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row>
    <row r="56" spans="1:66" ht="15.75"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row>
    <row r="57" spans="1:66" ht="15.75"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row>
    <row r="58" spans="1:66" ht="15.75"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row>
    <row r="59" spans="1:66" ht="15.75"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row>
    <row r="60" spans="1:66" ht="15.75"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row>
    <row r="61" spans="1:66" ht="15.75"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row>
    <row r="62" spans="1:66" ht="15.75"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row>
    <row r="63" spans="1:66" ht="15.75"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row>
    <row r="64" spans="1:66" ht="15.75"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row>
    <row r="65" spans="1:66" ht="15.75"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row>
    <row r="66" spans="1:66" ht="15.75"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row>
    <row r="67" spans="1:66" ht="15.75"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row>
    <row r="68" spans="1:66" ht="15.75"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row>
    <row r="69" spans="1:66" ht="15.75"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row>
    <row r="70" spans="1:66" ht="15.75"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row>
    <row r="71" spans="1:66" ht="15.75"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row>
    <row r="72" spans="1:66" ht="15.75"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row>
    <row r="73" spans="1:66" ht="15.75"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row>
    <row r="74" spans="1:66" ht="15.75"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row>
    <row r="75" spans="1:66" ht="15.75"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row>
    <row r="76" spans="1:66" ht="15.75"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row>
    <row r="77" spans="1:66" ht="15.75"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row>
    <row r="78" spans="1:66" ht="15.75"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row>
    <row r="79" spans="1:66" ht="15.75"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row>
    <row r="80" spans="1:66" ht="15.75"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row>
    <row r="81" spans="1:66" ht="15.75"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row>
    <row r="82" spans="1:66" ht="15.75"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row>
    <row r="83" spans="1:66" ht="15.75"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row>
    <row r="84" spans="1:66" ht="15.75"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row>
    <row r="85" spans="1:66" ht="15.75"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row>
    <row r="86" spans="1:66" ht="15.75"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row>
    <row r="87" spans="1:66" ht="15.75"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row>
    <row r="88" spans="1:66" ht="15.75"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row>
    <row r="89" spans="1:66" ht="15.75"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row>
    <row r="90" spans="1:66" ht="15.75"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row>
    <row r="91" spans="1:66" ht="15.75"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row>
    <row r="92" spans="1:66" ht="15.75"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row>
    <row r="93" spans="1:66" ht="15.75"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row>
    <row r="94" spans="1:66" ht="15.75"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row>
    <row r="95" spans="1:66" ht="15.75"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row>
    <row r="96" spans="1:66" ht="15.75"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row>
    <row r="97" spans="1:66" ht="15.75"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row>
    <row r="98" spans="1:66" ht="15.75"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row>
    <row r="99" spans="1:66" ht="15.75"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row>
    <row r="100" spans="1:66" ht="15.75"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row>
    <row r="101" spans="1:66" ht="15.75"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row>
    <row r="102" spans="1:66" ht="15.75"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row>
    <row r="103" spans="1:66" ht="15.75"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row>
    <row r="104" spans="1:66" ht="15.75"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row>
    <row r="105" spans="1:66" ht="15.75"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row>
    <row r="106" spans="1:66" ht="15.75"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row>
    <row r="107" spans="1:66" ht="15.75"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row>
    <row r="108" spans="1:66" ht="15.75"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row>
    <row r="109" spans="1:66" ht="15.75"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row>
    <row r="110" spans="1:66" ht="15.75"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row>
    <row r="111" spans="1:66" ht="15.75"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row>
    <row r="112" spans="1:66" ht="15.75"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row>
    <row r="113" spans="1:66" ht="15.75"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row>
    <row r="114" spans="1:66" ht="15.75"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row>
    <row r="115" spans="1:66" ht="15.75"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row>
    <row r="116" spans="1:66" ht="15.75"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row>
    <row r="117" spans="1:66" ht="15.75"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row>
    <row r="118" spans="1:66" ht="15.75"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row>
    <row r="119" spans="1:66" ht="15.75"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row>
    <row r="120" spans="1:66" ht="15.75"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row>
    <row r="121" spans="1:66" ht="15.75"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row>
    <row r="122" spans="1:66" ht="15.75"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row>
    <row r="123" spans="1:66" ht="15.75"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row>
    <row r="124" spans="1:66" ht="15.75"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row>
    <row r="125" spans="1:66" ht="15.75"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row>
    <row r="126" spans="1:66" ht="15.75"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row>
    <row r="127" spans="1:66" ht="15.75"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row>
    <row r="128" spans="1:66" ht="15.75"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row>
    <row r="129" spans="1:66" ht="15.75"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row>
    <row r="130" spans="1:66" ht="15.75"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row>
    <row r="131" spans="1:66" ht="15.75"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row>
    <row r="132" spans="1:66" ht="15.75"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row>
    <row r="133" spans="1:66" ht="15.75"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row>
    <row r="134" spans="1:66" ht="15.75"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row>
    <row r="135" spans="1:66" ht="15.75"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row>
    <row r="136" spans="1:66" ht="15.75"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row>
    <row r="137" spans="1:66" ht="15.75"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row>
    <row r="138" spans="1:66" ht="15.75"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row>
    <row r="139" spans="1:66" ht="15.75"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row>
    <row r="140" spans="1:66" ht="15.75"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row>
    <row r="141" spans="1:66" ht="15.75"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row>
    <row r="142" spans="1:66" ht="15.75"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row>
    <row r="143" spans="1:66" ht="15.75"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row>
    <row r="144" spans="1:66" ht="15.75"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row>
    <row r="145" spans="1:66" ht="15.75"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row>
    <row r="146" spans="1:66" ht="15.75"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row>
    <row r="147" spans="1:66" ht="15.75"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row>
    <row r="148" spans="1:66" ht="15.75"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row>
    <row r="149" spans="1:66" ht="15.75"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row>
    <row r="150" spans="1:66" ht="15.75"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row>
    <row r="151" spans="1:66" ht="15.75"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row>
    <row r="152" spans="1:66" ht="15.75"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row>
    <row r="153" spans="1:66" ht="15.75"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row>
    <row r="154" spans="1:66" ht="15.75"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row>
    <row r="155" spans="1:66" ht="15.75"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row>
    <row r="156" spans="1:66" ht="15.75"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row>
    <row r="157" spans="1:66" ht="15.75"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row>
    <row r="158" spans="1:66" ht="15.75"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row>
    <row r="159" spans="1:66" ht="15.75"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row>
    <row r="160" spans="1:66" ht="15.75"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row>
    <row r="161" spans="1:66" ht="15.75"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row>
    <row r="162" spans="1:66" ht="15.75"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row>
    <row r="163" spans="1:66" ht="15.75"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row>
    <row r="164" spans="1:66" ht="15.75"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row>
    <row r="165" spans="1:66" ht="15.75"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row>
    <row r="166" spans="1:66" ht="15.75"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row>
    <row r="167" spans="1:66" ht="15.75"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row>
    <row r="168" spans="1:66" ht="15.75"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row>
    <row r="169" spans="1:66" ht="15.75"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row>
    <row r="170" spans="1:66" ht="15.75"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row>
    <row r="171" spans="1:66" ht="15.75"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row>
    <row r="172" spans="1:66" ht="15.75"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row>
    <row r="173" spans="1:66" ht="15.75"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row>
    <row r="174" spans="1:66" ht="15.75"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row>
    <row r="175" spans="1:66" ht="15.75"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row>
    <row r="176" spans="1:66" ht="15.75"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row>
    <row r="177" spans="1:66" ht="15.75"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row>
    <row r="178" spans="1:66" ht="15.75"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row>
    <row r="179" spans="1:66" ht="15.75"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row>
    <row r="180" spans="1:66" ht="15.75"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row>
    <row r="181" spans="1:66" ht="15.75"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row>
    <row r="182" spans="1:66" ht="15.75"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row>
    <row r="183" spans="1:66" ht="15.75"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row>
    <row r="184" spans="1:66" ht="15.75"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row>
    <row r="185" spans="1:66" ht="15.75"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row>
    <row r="186" spans="1:66" ht="15.75"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row>
    <row r="187" spans="1:66" ht="15.75"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row>
    <row r="188" spans="1:66" ht="15.75"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row>
    <row r="189" spans="1:66" ht="15.75"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row>
    <row r="190" spans="1:66" ht="15.75"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row>
    <row r="191" spans="1:66" ht="15.75"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row>
    <row r="192" spans="1:66" ht="15.75"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row>
    <row r="193" spans="1:66" ht="15.75"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row>
    <row r="194" spans="1:66" ht="15.75"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row>
    <row r="195" spans="1:66" ht="15.75"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row>
    <row r="196" spans="1:66" ht="15.75"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row>
    <row r="197" spans="1:66" ht="15.75"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row>
    <row r="198" spans="1:66" ht="15.75"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row>
    <row r="199" spans="1:66" ht="15.75"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row>
    <row r="200" spans="1:66" ht="15.75"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row>
    <row r="201" spans="1:66" ht="15.75"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row>
    <row r="202" spans="1:66" ht="15.75"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row>
    <row r="203" spans="1:66" ht="15.75"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row>
    <row r="204" spans="1:66" ht="15.75"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row>
    <row r="205" spans="1:66" ht="15.75"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row>
    <row r="206" spans="1:66" ht="15.75"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row>
    <row r="207" spans="1:66" ht="15.75"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row>
    <row r="208" spans="1:66" ht="15.75"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row>
    <row r="209" spans="1:66" ht="15.75"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row>
    <row r="210" spans="1:66" ht="15.75"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row>
    <row r="211" spans="1:66" ht="15.75"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row>
    <row r="212" spans="1:66" ht="15.75"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row>
    <row r="213" spans="1:66" ht="15.75"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row>
    <row r="214" spans="1:66" ht="15.75"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row>
    <row r="215" spans="1:66" ht="15.75"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row>
    <row r="216" spans="1:66" ht="15.75"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row>
    <row r="217" spans="1:66" ht="15.75"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row>
    <row r="218" spans="1:66" ht="15.75"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row>
    <row r="219" spans="1:66" ht="15.75"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row>
    <row r="220" spans="1:66" ht="15.75"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row>
    <row r="221" spans="1:66" ht="15.75"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row>
    <row r="222" spans="1:66" ht="15.75"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row>
    <row r="223" spans="1:66" ht="15.75"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row>
    <row r="224" spans="1:66" ht="15.75"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row>
    <row r="225" spans="1:66" ht="15.75"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row>
    <row r="226" spans="1:66" ht="15.75"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row>
    <row r="227" spans="1:66" ht="15.75"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row>
    <row r="228" spans="1:66" ht="15.75"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row>
    <row r="229" spans="1:66" ht="15.75"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row>
    <row r="230" spans="1:66" ht="15.75"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row>
    <row r="231" spans="1:66" ht="15.75"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row>
    <row r="232" spans="1:66" ht="15.75"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row>
    <row r="233" spans="1:66" ht="15.75"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row>
    <row r="234" spans="1:66" ht="15.75"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row>
    <row r="235" spans="1:66" ht="15.75"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row>
    <row r="236" spans="1:66" ht="15.75"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row>
    <row r="237" spans="1:66" ht="15.75"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row>
    <row r="238" spans="1:66" ht="15.75"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row>
    <row r="239" spans="1:66" ht="15.75"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row>
    <row r="240" spans="1:66" ht="15.75"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row>
    <row r="241" spans="1:66" ht="15.75"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row>
    <row r="242" spans="1:66" ht="15.75"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row>
    <row r="243" spans="1:66" ht="15.75"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row>
    <row r="244" spans="1:66" ht="15.75"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row>
    <row r="245" spans="1:66" ht="15.75"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row>
    <row r="246" spans="1:66" ht="15.75"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row>
    <row r="247" spans="1:66" ht="15.75"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row>
    <row r="248" spans="1:66" ht="15.75"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row>
    <row r="249" spans="1:66" ht="15.75"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row>
    <row r="250" spans="1:66" ht="15.75"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row>
    <row r="251" spans="1:66" ht="15.75"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row>
    <row r="252" spans="1:66" ht="15.75"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row>
    <row r="253" spans="1:66" ht="15.75"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row>
    <row r="254" spans="1:66" ht="15.75"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row>
    <row r="255" spans="1:66" ht="15.75"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row>
    <row r="256" spans="1:66" ht="15.75"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row>
    <row r="257" spans="1:66" ht="15.75"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row>
    <row r="258" spans="1:66" ht="15.75"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row>
    <row r="259" spans="1:66" ht="15.75"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row>
    <row r="260" spans="1:66" ht="15.75"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row>
    <row r="261" spans="1:66" ht="15.75"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row>
    <row r="262" spans="1:66" ht="15.75"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row>
    <row r="263" spans="1:66" ht="15.75"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row>
    <row r="264" spans="1:66" ht="15.75"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row>
    <row r="265" spans="1:66" ht="15.75"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row>
    <row r="266" spans="1:66" ht="15.75"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row>
    <row r="267" spans="1:66" ht="15.75"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row>
    <row r="268" spans="1:66" ht="15.75"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row>
    <row r="269" spans="1:66" ht="15.75"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row>
    <row r="270" spans="1:66" ht="15.75"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row>
    <row r="271" spans="1:66" ht="15.75"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row>
    <row r="272" spans="1:66" ht="15.75"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row>
    <row r="273" spans="1:66" ht="15.75"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row>
    <row r="274" spans="1:66" ht="15.75"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row>
    <row r="275" spans="1:66" ht="15.75"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row>
    <row r="276" spans="1:66" ht="15.75"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row>
    <row r="277" spans="1:66" ht="15.75"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row>
    <row r="278" spans="1:66" ht="15.75"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row>
    <row r="279" spans="1:66" ht="15.75"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row>
    <row r="280" spans="1:66" ht="15.75"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row>
    <row r="281" spans="1:66" ht="15.75"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row>
    <row r="282" spans="1:66" ht="15.75"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row>
    <row r="283" spans="1:66" ht="15.75"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row>
    <row r="284" spans="1:66" ht="15.75"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row>
    <row r="285" spans="1:66" ht="15.75"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row>
    <row r="286" spans="1:66" ht="15.75"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row>
    <row r="287" spans="1:66" ht="15.75"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row>
    <row r="288" spans="1:66" ht="15.75"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row>
    <row r="289" spans="1:66" ht="15.75"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row>
    <row r="290" spans="1:66" ht="15.75"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row>
    <row r="291" spans="1:66" ht="15.75"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row>
    <row r="292" spans="1:66" ht="15.75"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row>
    <row r="293" spans="1:66" ht="15.75"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row>
    <row r="294" spans="1:66" ht="15.75"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row>
    <row r="295" spans="1:66" ht="15.75"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row>
    <row r="296" spans="1:66" ht="15.75"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row>
    <row r="297" spans="1:66" ht="15.75"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row>
    <row r="298" spans="1:66" ht="15.75"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row>
    <row r="299" spans="1:66" ht="15.75"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row>
    <row r="300" spans="1:66" ht="15.75"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row>
    <row r="301" spans="1:66" ht="15.75"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row>
    <row r="302" spans="1:66" ht="15.75"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row>
    <row r="303" spans="1:66" ht="15.75"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row>
    <row r="304" spans="1:66" ht="15.75"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row>
    <row r="305" spans="1:66" ht="15.75"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row>
    <row r="306" spans="1:66" ht="15.75"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row>
    <row r="307" spans="1:66" ht="15.75"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row>
    <row r="308" spans="1:66" ht="15.75"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row>
    <row r="309" spans="1:66" ht="15.75"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row>
    <row r="310" spans="1:66" ht="15.75"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row>
    <row r="311" spans="1:66" ht="15.75"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row>
    <row r="312" spans="1:66" ht="15.75"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row>
    <row r="313" spans="1:66" ht="15.75"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row>
    <row r="314" spans="1:66" ht="15.75"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row>
    <row r="315" spans="1:66" ht="15.75"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row>
    <row r="316" spans="1:66" ht="15.75"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row>
    <row r="317" spans="1:66" ht="15.75"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row>
    <row r="318" spans="1:66" ht="15.75"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row>
    <row r="319" spans="1:66" ht="15.75"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row>
    <row r="320" spans="1:66" ht="15.75"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row>
    <row r="321" spans="1:66" ht="15.75"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row>
    <row r="322" spans="1:66" ht="15.75"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row>
    <row r="323" spans="1:66" ht="15.75"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row>
    <row r="324" spans="1:66" ht="15.75"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row>
    <row r="325" spans="1:66" ht="15.75"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row>
    <row r="326" spans="1:66" ht="15.75"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row>
    <row r="327" spans="1:66" ht="15.75"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row>
    <row r="328" spans="1:66" ht="15.75"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row>
    <row r="329" spans="1:66" ht="15.75"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row>
    <row r="330" spans="1:66" ht="15.75"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row>
    <row r="331" spans="1:66" ht="15.75"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row>
    <row r="332" spans="1:66" ht="15.75"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row>
    <row r="333" spans="1:66" ht="15.75"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row>
    <row r="334" spans="1:66" ht="15.75"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row>
    <row r="335" spans="1:66" ht="15.75"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row>
    <row r="336" spans="1:66" ht="15.75"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row>
    <row r="337" spans="1:66" ht="15.75"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row>
    <row r="338" spans="1:66" ht="15.75"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row>
    <row r="339" spans="1:66" ht="15.75"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row>
    <row r="340" spans="1:66" ht="15.75"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row>
    <row r="341" spans="1:66" ht="15.75"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row>
    <row r="342" spans="1:66" ht="15.75"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row>
    <row r="343" spans="1:66" ht="15.75"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row>
    <row r="344" spans="1:66" ht="15.75"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row>
    <row r="345" spans="1:66" ht="15.75"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row>
    <row r="346" spans="1:66" ht="15.75"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row>
    <row r="347" spans="1:66" ht="15.75"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row>
    <row r="348" spans="1:66" ht="15.75"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row>
    <row r="349" spans="1:66" ht="15.75"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row>
    <row r="350" spans="1:66" ht="15.75"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row>
    <row r="351" spans="1:66" ht="15.75"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row>
    <row r="352" spans="1:66" ht="15.75"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row>
    <row r="353" spans="1:66" ht="15.75"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row>
    <row r="354" spans="1:66" ht="15.75"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row>
    <row r="355" spans="1:66" ht="15.75"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row>
    <row r="356" spans="1:66" ht="15.75"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row>
    <row r="357" spans="1:66" ht="15.75"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row>
    <row r="358" spans="1:66" ht="15.75"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row>
    <row r="359" spans="1:66" ht="15.75"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row>
    <row r="360" spans="1:66" ht="15.75"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row>
    <row r="361" spans="1:66" ht="15.75"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row>
    <row r="362" spans="1:66" ht="15.75"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row>
    <row r="363" spans="1:66" ht="15.75"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row>
    <row r="364" spans="1:66" ht="15.75"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row>
    <row r="365" spans="1:66" ht="15.75"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row>
    <row r="366" spans="1:66" ht="15.75"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row>
    <row r="367" spans="1:66" ht="15.75"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row>
    <row r="368" spans="1:66" ht="15.75"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row>
    <row r="369" spans="1:66" ht="15.75"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row>
    <row r="370" spans="1:66" ht="15.75"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row>
    <row r="371" spans="1:66" ht="15.75"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row>
    <row r="372" spans="1:66" ht="15.75"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row>
    <row r="373" spans="1:66" ht="15.75"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row>
    <row r="374" spans="1:66" ht="15.75"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row>
    <row r="375" spans="1:66" ht="15.75"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row>
    <row r="376" spans="1:66" ht="15.75"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row>
    <row r="377" spans="1:66" ht="15.75"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row>
    <row r="378" spans="1:66" ht="15.75"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row>
    <row r="379" spans="1:66" ht="15.75"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row>
    <row r="380" spans="1:66" ht="15.75"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row>
    <row r="381" spans="1:66" ht="15.75"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row>
    <row r="382" spans="1:66" ht="15.75"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row>
    <row r="383" spans="1:66" ht="15.75"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row>
    <row r="384" spans="1:66" ht="15.75"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row>
    <row r="385" spans="1:66" ht="15.75"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row>
    <row r="386" spans="1:66" ht="15.75"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row>
    <row r="387" spans="1:66" ht="15.75"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row>
    <row r="388" spans="1:66" ht="15.75"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row>
    <row r="389" spans="1:66" ht="15.75"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row>
    <row r="390" spans="1:66" ht="15.75"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row>
    <row r="391" spans="1:66" ht="15.75"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row>
    <row r="392" spans="1:66" ht="15.75"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row>
    <row r="393" spans="1:66" ht="15.75"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row>
    <row r="394" spans="1:66" ht="15.75"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row>
    <row r="395" spans="1:66" ht="15.75"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row>
    <row r="396" spans="1:66" ht="15.75"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row>
    <row r="397" spans="1:66" ht="15.75"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row>
    <row r="398" spans="1:66" ht="15.75"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row>
    <row r="399" spans="1:66" ht="15.75"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row>
    <row r="400" spans="1:66" ht="15.75"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row>
    <row r="401" spans="1:66" ht="15.75"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row>
    <row r="402" spans="1:66" ht="15.75"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row>
    <row r="403" spans="1:66" ht="15.75"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row>
    <row r="404" spans="1:66" ht="15.75"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row>
    <row r="405" spans="1:66" ht="15.75"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row>
    <row r="406" spans="1:66" ht="15.75"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row>
    <row r="407" spans="1:66" ht="15.75"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row>
    <row r="408" spans="1:66" ht="15.75"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row>
    <row r="409" spans="1:66" ht="15.75"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row>
    <row r="410" spans="1:66" ht="15.75"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row>
    <row r="411" spans="1:66" ht="15.75"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row>
    <row r="412" spans="1:66" ht="15.75"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row>
    <row r="413" spans="1:66" ht="15.75"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row>
    <row r="414" spans="1:66" ht="15.75"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row>
    <row r="415" spans="1:66" ht="15.75"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row>
    <row r="416" spans="1:66" ht="15.75"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row>
    <row r="417" spans="1:66" ht="15.75"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row>
    <row r="418" spans="1:66" ht="15.75"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row>
    <row r="419" spans="1:66" ht="15.75"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row>
    <row r="420" spans="1:66" ht="15.75"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row>
    <row r="421" spans="1:66" ht="15.75"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row>
    <row r="422" spans="1:66" ht="15.75"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row>
    <row r="423" spans="1:66" ht="15.75"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row>
    <row r="424" spans="1:66" ht="15.75"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row>
    <row r="425" spans="1:66" ht="15.75"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row>
    <row r="426" spans="1:66" ht="15.75"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row>
    <row r="427" spans="1:66" ht="15.75"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row>
    <row r="428" spans="1:66" ht="15.75"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row>
    <row r="429" spans="1:66" ht="15.75"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row>
    <row r="430" spans="1:66" ht="15.75"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row>
    <row r="431" spans="1:66" ht="15.75"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row>
    <row r="432" spans="1:66" ht="15.75"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row>
    <row r="433" spans="1:66" ht="15.75"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row>
    <row r="434" spans="1:66" ht="15.75"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row>
    <row r="435" spans="1:66" ht="15.75"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row>
    <row r="436" spans="1:66" ht="15.75"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row>
    <row r="437" spans="1:66" ht="15.75"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row>
    <row r="438" spans="1:66" ht="15.75"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row>
    <row r="439" spans="1:66" ht="15.75"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row>
    <row r="440" spans="1:66" ht="15.75"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row>
    <row r="441" spans="1:66" ht="15.75"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row>
    <row r="442" spans="1:66" ht="15.75"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row>
    <row r="443" spans="1:66" ht="15.75"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row>
    <row r="444" spans="1:66" ht="15.75"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row>
    <row r="445" spans="1:66" ht="15.75"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row>
    <row r="446" spans="1:66" ht="15.75"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row>
    <row r="447" spans="1:66" ht="15.75"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row>
    <row r="448" spans="1:66" ht="15.75"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row>
    <row r="449" spans="1:66" ht="15.75"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row>
    <row r="450" spans="1:66" ht="15.75"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row>
    <row r="451" spans="1:66" ht="15.75"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row>
    <row r="452" spans="1:66" ht="15.75"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row>
    <row r="453" spans="1:66" ht="15.75"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row>
    <row r="454" spans="1:66" ht="15.75"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row>
    <row r="455" spans="1:66" ht="15.75"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row>
    <row r="456" spans="1:66" ht="15.75"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row>
    <row r="457" spans="1:66" ht="15.75"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row>
    <row r="458" spans="1:66" ht="15.75"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row>
    <row r="459" spans="1:66" ht="15.75"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row>
    <row r="460" spans="1:66" ht="15.75"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row>
    <row r="461" spans="1:66" ht="15.75"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row>
    <row r="462" spans="1:66" ht="15.75"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row>
    <row r="463" spans="1:66" ht="15.75"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row>
    <row r="464" spans="1:66" ht="15.75"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row>
    <row r="465" spans="1:66" ht="15.75"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row>
    <row r="466" spans="1:66" ht="15.75"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row>
    <row r="467" spans="1:66" ht="15.75"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row>
    <row r="468" spans="1:66" ht="15.75"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row>
    <row r="469" spans="1:66" ht="15.75"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row>
    <row r="470" spans="1:66" ht="15.75"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row>
    <row r="471" spans="1:66" ht="15.75"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row>
    <row r="472" spans="1:66" ht="15.75"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row>
    <row r="473" spans="1:66" ht="15.75"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row>
    <row r="474" spans="1:66" ht="15.75"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row>
    <row r="475" spans="1:66" ht="15.75"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row>
    <row r="476" spans="1:66" ht="15.75"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row>
    <row r="477" spans="1:66" ht="15.75"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row>
    <row r="478" spans="1:66" ht="15.75"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row>
    <row r="479" spans="1:66" ht="15.75"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row>
    <row r="480" spans="1:66" ht="15.75"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row>
    <row r="481" spans="1:66" ht="15.75"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row>
    <row r="482" spans="1:66" ht="15.75"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row>
    <row r="483" spans="1:66" ht="15.75"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row>
    <row r="484" spans="1:66" ht="15.75"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row>
    <row r="485" spans="1:66" ht="15.75"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row>
    <row r="486" spans="1:66" ht="15.75"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row>
    <row r="487" spans="1:66" ht="15.75"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row>
    <row r="488" spans="1:66" ht="15.75"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row>
    <row r="489" spans="1:66" ht="15.75"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row>
    <row r="490" spans="1:66" ht="15.75"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row>
    <row r="491" spans="1:66" ht="15.75"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row>
    <row r="492" spans="1:66" ht="15.75"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row>
    <row r="493" spans="1:66" ht="15.75"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row>
    <row r="494" spans="1:66" ht="15.75"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row>
    <row r="495" spans="1:66" ht="15.75"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row>
    <row r="496" spans="1:66" ht="15.75"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row>
    <row r="497" spans="1:66" ht="15.75"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row>
    <row r="498" spans="1:66" ht="15.75"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row>
    <row r="499" spans="1:66" ht="15.75"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row>
    <row r="500" spans="1:66" ht="15.75"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row>
    <row r="501" spans="1:66" ht="15.75"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row>
    <row r="502" spans="1:66" ht="15.75"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row>
    <row r="503" spans="1:66" ht="15.75"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row>
    <row r="504" spans="1:66" ht="15.75"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row>
    <row r="505" spans="1:66" ht="15.75"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row>
    <row r="506" spans="1:66" ht="15.75"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row>
    <row r="507" spans="1:66" ht="15.75"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row>
    <row r="508" spans="1:66" ht="15.75"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row>
    <row r="509" spans="1:66" ht="15.75"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row>
    <row r="510" spans="1:66" ht="15.75"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row>
    <row r="511" spans="1:66" ht="15.75"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row>
    <row r="512" spans="1:66" ht="15.75"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row>
    <row r="513" spans="1:66" ht="15.75"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row>
    <row r="514" spans="1:66" ht="15.75"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row>
    <row r="515" spans="1:66" ht="15.75"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row>
    <row r="516" spans="1:66" ht="15.75"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row>
    <row r="517" spans="1:66" ht="15.75"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row>
    <row r="518" spans="1:66" ht="15.75"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row>
    <row r="519" spans="1:66" ht="15.75"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row>
    <row r="520" spans="1:66" ht="15.75"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row>
    <row r="521" spans="1:66" ht="15.75"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row>
    <row r="522" spans="1:66" ht="15.75"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row>
    <row r="523" spans="1:66" ht="15.75"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row>
    <row r="524" spans="1:66" ht="15.75"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row>
    <row r="525" spans="1:66" ht="15.75"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row>
    <row r="526" spans="1:66" ht="15.75"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row>
    <row r="527" spans="1:66" ht="15.75"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row>
    <row r="528" spans="1:66" ht="15.75"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row>
    <row r="529" spans="1:66" ht="15.75"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row>
    <row r="530" spans="1:66" ht="15.75"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row>
    <row r="531" spans="1:66" ht="15.75"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row>
    <row r="532" spans="1:66" ht="15.75"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row>
    <row r="533" spans="1:66" ht="15.75"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row>
    <row r="534" spans="1:66" ht="15.75"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row>
    <row r="535" spans="1:66" ht="15.75"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row>
    <row r="536" spans="1:66" ht="15.75"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row>
    <row r="537" spans="1:66" ht="15.75"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row>
    <row r="538" spans="1:66" ht="15.75"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row>
    <row r="539" spans="1:66" ht="15.75"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row>
    <row r="540" spans="1:66" ht="15.75"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row>
    <row r="541" spans="1:66" ht="15.75"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row>
    <row r="542" spans="1:66" ht="15.75"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row>
    <row r="543" spans="1:66" ht="15.75"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row>
    <row r="544" spans="1:66" ht="15.75"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row>
    <row r="545" spans="1:66" ht="15.75"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row>
    <row r="546" spans="1:66" ht="15.75"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row>
    <row r="547" spans="1:66" ht="15.75"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row>
    <row r="548" spans="1:66" ht="15.75"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row>
    <row r="549" spans="1:66" ht="15.75"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row>
    <row r="550" spans="1:66" ht="15.75"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row>
    <row r="551" spans="1:66" ht="15.75"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row>
    <row r="552" spans="1:66" ht="15.75"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row>
    <row r="553" spans="1:66" ht="15.75"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row>
    <row r="554" spans="1:66" ht="15.75"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row>
    <row r="555" spans="1:66" ht="15.75"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row>
    <row r="556" spans="1:66" ht="15.75"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row>
    <row r="557" spans="1:66" ht="15.75"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row>
    <row r="558" spans="1:66" ht="15.75"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row>
    <row r="559" spans="1:66" ht="15.75"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row>
    <row r="560" spans="1:66" ht="15.75"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row>
    <row r="561" spans="1:66" ht="15.75"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row>
    <row r="562" spans="1:66" ht="15.75"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row>
    <row r="563" spans="1:66" ht="15.75"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row>
    <row r="564" spans="1:66" ht="15.75"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row>
    <row r="565" spans="1:66" ht="15.75"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row>
    <row r="566" spans="1:66" ht="15.75"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row>
    <row r="567" spans="1:66" ht="15.75"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row>
    <row r="568" spans="1:66" ht="15.75"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row>
    <row r="569" spans="1:66" ht="15.75"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row>
    <row r="570" spans="1:66" ht="15.75"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row>
    <row r="571" spans="1:66" ht="15.75"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row>
    <row r="572" spans="1:66" ht="15.75"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row>
    <row r="573" spans="1:66" ht="15.75"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row>
    <row r="574" spans="1:66" ht="15.75"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row>
    <row r="575" spans="1:66" ht="15.75"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row>
    <row r="576" spans="1:66" ht="15.75"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row>
    <row r="577" spans="1:66" ht="15.75"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row>
    <row r="578" spans="1:66" ht="15.75"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row>
    <row r="579" spans="1:66" ht="15.75"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row>
    <row r="580" spans="1:66" ht="15.75"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row>
    <row r="581" spans="1:66" ht="15.75"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row>
    <row r="582" spans="1:66" ht="15.75"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row>
    <row r="583" spans="1:66" ht="15.75"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row>
    <row r="584" spans="1:66" ht="15.75"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row>
    <row r="585" spans="1:66" ht="15.75"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row>
    <row r="586" spans="1:66" ht="15.75"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row>
    <row r="587" spans="1:66" ht="15.75"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row>
    <row r="588" spans="1:66" ht="15.75"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row>
    <row r="589" spans="1:66" ht="15.75"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row>
    <row r="590" spans="1:66" ht="15.75"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row>
    <row r="591" spans="1:66" ht="15.75"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row>
    <row r="592" spans="1:66" ht="15.75"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row>
    <row r="593" spans="1:66" ht="15.75"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row>
    <row r="594" spans="1:66" ht="15.75"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row>
    <row r="595" spans="1:66" ht="15.75"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row>
    <row r="596" spans="1:66" ht="15.75"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row>
    <row r="597" spans="1:66" ht="15.75"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row>
    <row r="598" spans="1:66" ht="15.75"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row>
    <row r="599" spans="1:66" ht="15.75"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row>
    <row r="600" spans="1:66" ht="15.75"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row>
    <row r="601" spans="1:66" ht="15.75"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row>
    <row r="602" spans="1:66" ht="15.75"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row>
    <row r="603" spans="1:66" ht="15.75"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row>
    <row r="604" spans="1:66" ht="15.75"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row>
    <row r="605" spans="1:66" ht="15.75"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row>
    <row r="606" spans="1:66" ht="15.75"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row>
    <row r="607" spans="1:66" ht="15.75"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row>
    <row r="608" spans="1:66" ht="15.75"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row>
    <row r="609" spans="1:66" ht="15.75"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row>
    <row r="610" spans="1:66" ht="15.75"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row>
    <row r="611" spans="1:66" ht="15.75"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row>
    <row r="612" spans="1:66" ht="15.75"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row>
    <row r="613" spans="1:66" ht="15.75"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row>
    <row r="614" spans="1:66" ht="15.75"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row>
    <row r="615" spans="1:66" ht="15.75"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row>
    <row r="616" spans="1:66" ht="15.75"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row>
    <row r="617" spans="1:66" ht="15.75"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row>
    <row r="618" spans="1:66" ht="15.75"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row>
    <row r="619" spans="1:66" ht="15.75"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row>
    <row r="620" spans="1:66" ht="15.75"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row>
    <row r="621" spans="1:66" ht="15.75"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row>
    <row r="622" spans="1:66" ht="15.75"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row>
    <row r="623" spans="1:66" ht="15.75"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row>
    <row r="624" spans="1:66" ht="15.75"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row>
    <row r="625" spans="1:66" ht="15.75"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row>
    <row r="626" spans="1:66" ht="15.75"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row>
    <row r="627" spans="1:66" ht="15.75"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row>
    <row r="628" spans="1:66" ht="15.75"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row>
    <row r="629" spans="1:66" ht="15.75"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row>
    <row r="630" spans="1:66" ht="15.75"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row>
    <row r="631" spans="1:66" ht="15.75"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row>
    <row r="632" spans="1:66" ht="15.75"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row>
    <row r="633" spans="1:66" ht="15.75"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row>
    <row r="634" spans="1:66" ht="15.75"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row>
    <row r="635" spans="1:66" ht="15.75"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row>
    <row r="636" spans="1:66" ht="15.75"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row>
    <row r="637" spans="1:66" ht="15.75"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row>
    <row r="638" spans="1:66" ht="15.75"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row>
    <row r="639" spans="1:66" ht="15.75"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row>
    <row r="640" spans="1:66" ht="15.75"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row>
    <row r="641" spans="1:66" ht="15.75"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row>
    <row r="642" spans="1:66" ht="15.75"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row>
    <row r="643" spans="1:66" ht="15.75"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row>
    <row r="644" spans="1:66" ht="15.75"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row>
    <row r="645" spans="1:66" ht="15.75"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row>
    <row r="646" spans="1:66" ht="15.75"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row>
    <row r="647" spans="1:66" ht="15.75"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row>
    <row r="648" spans="1:66" ht="15.75"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row>
    <row r="649" spans="1:66" ht="15.75"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row>
    <row r="650" spans="1:66" ht="15.75"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row>
    <row r="651" spans="1:66" ht="15.75"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row>
    <row r="652" spans="1:66" ht="15.75"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row>
    <row r="653" spans="1:66" ht="15.75"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row>
    <row r="654" spans="1:66" ht="15.75"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row>
    <row r="655" spans="1:66" ht="15.75"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row>
    <row r="656" spans="1:66" ht="15.75"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row>
    <row r="657" spans="1:66" ht="15.75"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row>
    <row r="658" spans="1:66" ht="15.75"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row>
    <row r="659" spans="1:66" ht="15.75"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row>
    <row r="660" spans="1:66" ht="15.75"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row>
    <row r="661" spans="1:66" ht="15.75"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row>
    <row r="662" spans="1:66" ht="15.75"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row>
    <row r="663" spans="1:66" ht="15.75"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row>
    <row r="664" spans="1:66" ht="15.75"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row>
    <row r="665" spans="1:66" ht="15.75"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row>
    <row r="666" spans="1:66" ht="15.75"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row>
    <row r="667" spans="1:66" ht="15.75"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row>
    <row r="668" spans="1:66" ht="15.75"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row>
    <row r="669" spans="1:66" ht="15.75"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row>
    <row r="670" spans="1:66" ht="15.75"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row>
    <row r="671" spans="1:66" ht="15.75"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row>
    <row r="672" spans="1:66" ht="15.75"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row>
    <row r="673" spans="1:66" ht="15.75"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row>
    <row r="674" spans="1:66" ht="15.75"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row>
    <row r="675" spans="1:66" ht="15.75"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row>
    <row r="676" spans="1:66" ht="15.75"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row>
    <row r="677" spans="1:66" ht="15.75"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row>
    <row r="678" spans="1:66" ht="15.75"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row>
    <row r="679" spans="1:66" ht="15.75"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row>
    <row r="680" spans="1:66" ht="15.75"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row>
    <row r="681" spans="1:66" ht="15.75"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row>
    <row r="682" spans="1:66" ht="15.75"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row>
    <row r="683" spans="1:66" ht="15.75"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row>
    <row r="684" spans="1:66" ht="15.75"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row>
    <row r="685" spans="1:66" ht="15.75"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row>
    <row r="686" spans="1:66" ht="15.75"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row>
    <row r="687" spans="1:66" ht="15.75"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row>
    <row r="688" spans="1:66" ht="15.75"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row>
    <row r="689" spans="1:66" ht="15.75"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row>
    <row r="690" spans="1:66" ht="15.75"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row>
    <row r="691" spans="1:66" ht="15.75"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row>
    <row r="692" spans="1:66" ht="15.75"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row>
    <row r="693" spans="1:66" ht="15.75"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row>
    <row r="694" spans="1:66" ht="15.75"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row>
    <row r="695" spans="1:66" ht="15.75"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row>
    <row r="696" spans="1:66" ht="15.75"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row>
    <row r="697" spans="1:66" ht="15.75"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row>
    <row r="698" spans="1:66" ht="15.75"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row>
    <row r="699" spans="1:66" ht="15.75"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row>
    <row r="700" spans="1:66" ht="15.75"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row>
    <row r="701" spans="1:66" ht="15.75"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row>
    <row r="702" spans="1:66" ht="15.75"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row>
    <row r="703" spans="1:66" ht="15.75"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row>
    <row r="704" spans="1:66" ht="15.75"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row>
    <row r="705" spans="1:66" ht="15.75"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row>
    <row r="706" spans="1:66" ht="15.75"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row>
    <row r="707" spans="1:66" ht="15.75"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row>
    <row r="708" spans="1:66" ht="15.75"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row>
    <row r="709" spans="1:66" ht="15.75"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row>
    <row r="710" spans="1:66" ht="15.75"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row>
    <row r="711" spans="1:66" ht="15.75"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row>
    <row r="712" spans="1:66" ht="15.75"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row>
    <row r="713" spans="1:66" ht="15.75"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row>
    <row r="714" spans="1:66" ht="15.75"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row>
    <row r="715" spans="1:66" ht="15.75"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row>
    <row r="716" spans="1:66" ht="15.75"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row>
    <row r="717" spans="1:66" ht="15.75"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row>
    <row r="718" spans="1:66" ht="15.75"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row>
    <row r="719" spans="1:66" ht="15.75"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row>
    <row r="720" spans="1:66" ht="15.75"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row>
    <row r="721" spans="1:66" ht="15.75"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row>
    <row r="722" spans="1:66" ht="15.75"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row>
    <row r="723" spans="1:66" ht="15.75"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row>
    <row r="724" spans="1:66" ht="15.75"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row>
    <row r="725" spans="1:66" ht="15.75"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row>
    <row r="726" spans="1:66" ht="15.75"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row>
    <row r="727" spans="1:66" ht="15.75"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row>
    <row r="728" spans="1:66" ht="15.75"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row>
    <row r="729" spans="1:66" ht="15.75"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row>
    <row r="730" spans="1:66" ht="15.75"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row>
    <row r="731" spans="1:66" ht="15.75"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row>
    <row r="732" spans="1:66" ht="15.75"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row>
    <row r="733" spans="1:66" ht="15.75"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row>
    <row r="734" spans="1:66" ht="15.75"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row>
    <row r="735" spans="1:66" ht="15.75"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row>
    <row r="736" spans="1:66" ht="15.75"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row>
    <row r="737" spans="1:66" ht="15.75"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row>
    <row r="738" spans="1:66" ht="15.75"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row>
    <row r="739" spans="1:66" ht="15.75"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row>
    <row r="740" spans="1:66" ht="15.75"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row>
    <row r="741" spans="1:66" ht="15.75"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row>
    <row r="742" spans="1:66" ht="15.75"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row>
    <row r="743" spans="1:66" ht="15.75"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row>
    <row r="744" spans="1:66" ht="15.75"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row>
    <row r="745" spans="1:66" ht="15.75"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row>
    <row r="746" spans="1:66" ht="15.75"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row>
    <row r="747" spans="1:66" ht="15.75"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row>
    <row r="748" spans="1:66" ht="15.75"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row>
    <row r="749" spans="1:66" ht="15.75"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row>
    <row r="750" spans="1:66" ht="15.75"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row>
    <row r="751" spans="1:66" ht="15.75"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row>
    <row r="752" spans="1:66" ht="15.75"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row>
    <row r="753" spans="1:66" ht="15.75"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row>
    <row r="754" spans="1:66" ht="15.75"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row>
    <row r="755" spans="1:66" ht="15.75"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row>
    <row r="756" spans="1:66" ht="15.75"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row>
    <row r="757" spans="1:66" ht="15.75"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row>
    <row r="758" spans="1:66" ht="15.75"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row>
    <row r="759" spans="1:66" ht="15.75"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row>
    <row r="760" spans="1:66" ht="15.75"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row>
    <row r="761" spans="1:66" ht="15.75"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row>
    <row r="762" spans="1:66" ht="15.75"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row>
    <row r="763" spans="1:66" ht="15.75"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row>
    <row r="764" spans="1:66" ht="15.75"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row>
    <row r="765" spans="1:66" ht="15.75"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row>
    <row r="766" spans="1:66" ht="15.75"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row>
    <row r="767" spans="1:66" ht="15.75"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row>
    <row r="768" spans="1:66" ht="15.75"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row>
    <row r="769" spans="1:66" ht="15.75"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row>
    <row r="770" spans="1:66" ht="15.75"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row>
    <row r="771" spans="1:66" ht="15.75"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row>
    <row r="772" spans="1:66" ht="15.75"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row>
    <row r="773" spans="1:66" ht="15.75"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row>
    <row r="774" spans="1:66" ht="15.75"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row>
    <row r="775" spans="1:66" ht="15.75"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row>
    <row r="776" spans="1:66" ht="15.75"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row>
    <row r="777" spans="1:66" ht="15.75"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row>
    <row r="778" spans="1:66" ht="15.75"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row>
    <row r="779" spans="1:66" ht="15.75"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row>
    <row r="780" spans="1:66" ht="15.75"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row>
    <row r="781" spans="1:66" ht="15.75"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row>
    <row r="782" spans="1:66" ht="15.75"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row>
    <row r="783" spans="1:66" ht="15.75"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row>
    <row r="784" spans="1:66" ht="15.75"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row>
    <row r="785" spans="1:66" ht="15.75"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row>
    <row r="786" spans="1:66" ht="15.75"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row>
    <row r="787" spans="1:66" ht="15.75"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row>
    <row r="788" spans="1:66" ht="15.75"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row>
    <row r="789" spans="1:66" ht="15.75"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row>
    <row r="790" spans="1:66" ht="15.75"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row>
    <row r="791" spans="1:66" ht="15.75"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row>
    <row r="792" spans="1:66" ht="15.75"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row>
    <row r="793" spans="1:66" ht="15.75"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row>
    <row r="794" spans="1:66" ht="15.75"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row>
    <row r="795" spans="1:66" ht="15.75"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row>
    <row r="796" spans="1:66" ht="15.75"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row>
    <row r="797" spans="1:66" ht="15.75"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row>
    <row r="798" spans="1:66" ht="15.75"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row>
    <row r="799" spans="1:66" ht="15.75"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row>
    <row r="800" spans="1:66" ht="15.75"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row>
    <row r="801" spans="1:66" ht="15.75"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row>
    <row r="802" spans="1:66" ht="15.75"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row>
    <row r="803" spans="1:66" ht="15.75"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row>
    <row r="804" spans="1:66" ht="15.75"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row>
    <row r="805" spans="1:66" ht="15.75"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row>
    <row r="806" spans="1:66" ht="15.75"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row>
    <row r="807" spans="1:66" ht="15.75"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row>
    <row r="808" spans="1:66" ht="15.75"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row>
    <row r="809" spans="1:66" ht="15.75"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row>
    <row r="810" spans="1:66" ht="15.75"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row>
    <row r="811" spans="1:66" ht="15.75"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row>
    <row r="812" spans="1:66" ht="15.75"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row>
    <row r="813" spans="1:66" ht="15.75"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row>
    <row r="814" spans="1:66" ht="15.75"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row>
    <row r="815" spans="1:66" ht="15.75"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row>
    <row r="816" spans="1:66" ht="15.75"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row>
    <row r="817" spans="1:66" ht="15.75"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row>
    <row r="818" spans="1:66" ht="15.75"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row>
    <row r="819" spans="1:66" ht="15.75"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row>
    <row r="820" spans="1:66" ht="15.75"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row>
    <row r="821" spans="1:66" ht="15.75"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row>
    <row r="822" spans="1:66" ht="15.75"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row>
    <row r="823" spans="1:66" ht="15.75"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row>
    <row r="824" spans="1:66" ht="15.75"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row>
    <row r="825" spans="1:66" ht="15.75"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row>
    <row r="826" spans="1:66" ht="15.75"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row>
    <row r="827" spans="1:66" ht="15.75"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row>
    <row r="828" spans="1:66" ht="15.75"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row>
    <row r="829" spans="1:66" ht="15.75"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row>
    <row r="830" spans="1:66" ht="15.75"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row>
    <row r="831" spans="1:66" ht="15.75"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row>
    <row r="832" spans="1:66" ht="15.75"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row>
    <row r="833" spans="1:66" ht="15.75"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row>
    <row r="834" spans="1:66" ht="15.75"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row>
    <row r="835" spans="1:66" ht="15.75"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row>
    <row r="836" spans="1:66" ht="15.75"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row>
    <row r="837" spans="1:66" ht="15.75"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row>
    <row r="838" spans="1:66" ht="15.75"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row>
    <row r="839" spans="1:66" ht="15.75"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row>
    <row r="840" spans="1:66" ht="15.75"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row>
    <row r="841" spans="1:66" ht="15.75"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row>
    <row r="842" spans="1:66" ht="15.75"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row>
    <row r="843" spans="1:66" ht="15.75"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row>
    <row r="844" spans="1:66" ht="15.75"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row>
    <row r="845" spans="1:66" ht="15.75"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row>
    <row r="846" spans="1:66" ht="15.75"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row>
    <row r="847" spans="1:66" ht="15.75"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row>
    <row r="848" spans="1:66" ht="15.75"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row>
    <row r="849" spans="1:66" ht="15.75"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row>
    <row r="850" spans="1:66" ht="15.75"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row>
    <row r="851" spans="1:66" ht="15.75"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row>
    <row r="852" spans="1:66" ht="15.75"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row>
    <row r="853" spans="1:66" ht="15.75"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row>
    <row r="854" spans="1:66" ht="15.75"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row>
    <row r="855" spans="1:66" ht="15.75"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row>
    <row r="856" spans="1:66" ht="15.75"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row>
    <row r="857" spans="1:66" ht="15.75"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row>
    <row r="858" spans="1:66" ht="15.75"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row>
    <row r="859" spans="1:66" ht="15.75"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row>
    <row r="860" spans="1:66" ht="15.75"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row>
    <row r="861" spans="1:66" ht="15.75"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row>
    <row r="862" spans="1:66" ht="15.75"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row>
    <row r="863" spans="1:66" ht="15.75"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row>
    <row r="864" spans="1:66" ht="15.75"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row>
    <row r="865" spans="1:66" ht="15.75"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row>
    <row r="866" spans="1:66" ht="15.75"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row>
    <row r="867" spans="1:66" ht="15.75"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row>
    <row r="868" spans="1:66" ht="15.75"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row>
    <row r="869" spans="1:66" ht="15.75"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row>
    <row r="870" spans="1:66" ht="15.75"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row>
    <row r="871" spans="1:66" ht="15.75"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row>
    <row r="872" spans="1:66" ht="15.75"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row>
    <row r="873" spans="1:66" ht="15.75"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row>
    <row r="874" spans="1:66" ht="15.75"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row>
    <row r="875" spans="1:66" ht="15.75"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row>
    <row r="876" spans="1:66" ht="15.75"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row>
    <row r="877" spans="1:66" ht="15.75"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row>
    <row r="878" spans="1:66" ht="15.75"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row>
    <row r="879" spans="1:66" ht="15.75"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row>
    <row r="880" spans="1:66" ht="15.75"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row>
    <row r="881" spans="1:66" ht="15.75"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row>
    <row r="882" spans="1:66" ht="15.75"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row>
    <row r="883" spans="1:66" ht="15.75"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row>
    <row r="884" spans="1:66" ht="15.75"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row>
    <row r="885" spans="1:66" ht="15.75"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row>
    <row r="886" spans="1:66" ht="15.75"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row>
    <row r="887" spans="1:66" ht="15.75"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row>
    <row r="888" spans="1:66" ht="15.75"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row>
    <row r="889" spans="1:66" ht="15.75"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row>
    <row r="890" spans="1:66" ht="15.75"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row>
    <row r="891" spans="1:66" ht="15.75"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row>
    <row r="892" spans="1:66" ht="15.75"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row>
    <row r="893" spans="1:66" ht="15.75"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row>
    <row r="894" spans="1:66" ht="15.75"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row>
    <row r="895" spans="1:66" ht="15.75"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row>
    <row r="896" spans="1:66" ht="15.75"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row>
    <row r="897" spans="1:66" ht="15.75"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row>
    <row r="898" spans="1:66" ht="15.75"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row>
    <row r="899" spans="1:66" ht="15.75"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row>
    <row r="900" spans="1:66" ht="15.75"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row>
    <row r="901" spans="1:66" ht="15.75"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row>
    <row r="902" spans="1:66" ht="15.75"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row>
    <row r="903" spans="1:66" ht="15.75"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row>
    <row r="904" spans="1:66" ht="15.75"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row>
    <row r="905" spans="1:66" ht="15.75"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row>
    <row r="906" spans="1:66" ht="15.75"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row>
    <row r="907" spans="1:66" ht="15.75"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row>
    <row r="908" spans="1:66" ht="15.75"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row>
    <row r="909" spans="1:66" ht="15.75"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row>
    <row r="910" spans="1:66" ht="15.75"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row>
    <row r="911" spans="1:66" ht="15.75"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row>
    <row r="912" spans="1:66" ht="15.75"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row>
    <row r="913" spans="1:66" ht="15.75"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row>
    <row r="914" spans="1:66" ht="15.75"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row>
    <row r="915" spans="1:66" ht="15.75"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row>
    <row r="916" spans="1:66" ht="15.75"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row>
    <row r="917" spans="1:66" ht="15.75"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row>
    <row r="918" spans="1:66" ht="15.75"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row>
    <row r="919" spans="1:66" ht="15.75"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row>
    <row r="920" spans="1:66" ht="15.75"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row>
    <row r="921" spans="1:66" ht="15.75"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row>
    <row r="922" spans="1:66" ht="15.75"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row>
    <row r="923" spans="1:66" ht="15.75"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row>
    <row r="924" spans="1:66" ht="15.75"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row>
    <row r="925" spans="1:66" ht="15.75"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row>
    <row r="926" spans="1:66" ht="15.75"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row>
    <row r="927" spans="1:66" ht="15.75"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row>
    <row r="928" spans="1:66" ht="15.75"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row>
    <row r="929" spans="1:66" ht="15.75"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row>
    <row r="930" spans="1:66" ht="15.75"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row>
    <row r="931" spans="1:66" ht="15.75"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row>
    <row r="932" spans="1:66" ht="15.75"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row>
    <row r="933" spans="1:66" ht="15.75"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row>
    <row r="934" spans="1:66" ht="15.75"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row>
    <row r="935" spans="1:66" ht="15.75"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row>
    <row r="936" spans="1:66" ht="15.75"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row>
    <row r="937" spans="1:66" ht="15.75"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row>
    <row r="938" spans="1:66" ht="15.75"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row>
    <row r="939" spans="1:66" ht="15.75"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row>
    <row r="940" spans="1:66" ht="15.75"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row>
    <row r="941" spans="1:66" ht="15.75"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row>
    <row r="942" spans="1:66" ht="15.75"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row>
    <row r="943" spans="1:66" ht="15.75"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row>
    <row r="944" spans="1:66" ht="15.75"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row>
    <row r="945" spans="1:66" ht="15.75"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row>
    <row r="946" spans="1:66" ht="15.75"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row>
    <row r="947" spans="1:66" ht="15.75"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row>
    <row r="948" spans="1:66" ht="15.75"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row>
    <row r="949" spans="1:66" ht="15.75"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row>
    <row r="950" spans="1:66" ht="15.75"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row>
    <row r="951" spans="1:66" ht="15.75"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row>
    <row r="952" spans="1:66" ht="15.75"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row>
    <row r="953" spans="1:66" ht="15.75"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row>
    <row r="954" spans="1:66" ht="15.75"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row>
    <row r="955" spans="1:66" ht="15.75"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row>
    <row r="956" spans="1:66" ht="15.75"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row>
    <row r="957" spans="1:66" ht="15.75"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row>
    <row r="958" spans="1:66" ht="15.75"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row>
    <row r="959" spans="1:66" ht="15.75"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row>
    <row r="960" spans="1:66" ht="15.75"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row>
    <row r="961" spans="1:66" ht="15.75"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row>
    <row r="962" spans="1:66" ht="15.75"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row>
    <row r="963" spans="1:66" ht="15.75"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row>
    <row r="964" spans="1:66" ht="15.75"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row>
    <row r="965" spans="1:66" ht="15.75"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row>
    <row r="966" spans="1:66" ht="15.75"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row>
    <row r="967" spans="1:66" ht="15.75"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row>
    <row r="968" spans="1:66" ht="15.75"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row>
    <row r="969" spans="1:66" ht="15.75"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row>
    <row r="970" spans="1:66" ht="15.75"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row>
    <row r="971" spans="1:66" ht="15.75"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row>
    <row r="972" spans="1:66" ht="15.75"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row>
    <row r="973" spans="1:66" ht="15.75"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row>
    <row r="974" spans="1:66" ht="15.75"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row>
    <row r="975" spans="1:66" ht="15.75"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row>
    <row r="976" spans="1:66" ht="15.75"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row>
    <row r="977" spans="1:66" ht="15.75"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row>
    <row r="978" spans="1:66" ht="15.75"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row>
    <row r="979" spans="1:66" ht="15.75"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row>
    <row r="980" spans="1:66" ht="15.75"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row>
    <row r="981" spans="1:66" ht="15.75"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row>
    <row r="982" spans="1:66" ht="15.75"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row>
    <row r="983" spans="1:66" ht="15.75"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row>
    <row r="984" spans="1:66" ht="15.75"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row>
    <row r="985" spans="1:66" ht="15.75"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row>
    <row r="986" spans="1:66" ht="15.75"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row>
    <row r="987" spans="1:66" ht="15.75"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row>
    <row r="988" spans="1:66" ht="15.75"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row>
    <row r="989" spans="1:66" ht="15.75"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row>
    <row r="990" spans="1:66" ht="15.75"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row>
    <row r="991" spans="1:66" ht="15.75"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row>
    <row r="992" spans="1:66" ht="15.75"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row>
    <row r="993" spans="1:66" ht="15.75"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row>
    <row r="994" spans="1:66" ht="15.75"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row>
    <row r="995" spans="1:66" ht="15.75"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row>
    <row r="996" spans="1:66" ht="15.75"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row>
    <row r="997" spans="1:66" ht="15.75"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row>
    <row r="998" spans="1:66" ht="15.75"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row>
    <row r="999" spans="1:66" ht="15.75"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row>
    <row r="1000" spans="1:66" ht="15.75"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row>
    <row r="1001" spans="1:66" ht="15.75" x14ac:dyDescent="0.2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c r="AZ1001" s="2"/>
      <c r="BA1001" s="2"/>
      <c r="BB1001" s="2"/>
      <c r="BC1001" s="2"/>
      <c r="BD1001" s="2"/>
      <c r="BE1001" s="2"/>
      <c r="BF1001" s="2"/>
      <c r="BG1001" s="2"/>
      <c r="BH1001" s="2"/>
      <c r="BI1001" s="2"/>
      <c r="BJ1001" s="2"/>
      <c r="BK1001" s="2"/>
      <c r="BL1001" s="2"/>
      <c r="BM1001" s="2"/>
      <c r="BN1001" s="2"/>
    </row>
    <row r="1002" spans="1:66" ht="15.75" x14ac:dyDescent="0.2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2"/>
      <c r="AT1002" s="2"/>
      <c r="AU1002" s="2"/>
      <c r="AV1002" s="2"/>
      <c r="AW1002" s="2"/>
      <c r="AX1002" s="2"/>
      <c r="AY1002" s="2"/>
      <c r="AZ1002" s="2"/>
      <c r="BA1002" s="2"/>
      <c r="BB1002" s="2"/>
      <c r="BC1002" s="2"/>
      <c r="BD1002" s="2"/>
      <c r="BE1002" s="2"/>
      <c r="BF1002" s="2"/>
      <c r="BG1002" s="2"/>
      <c r="BH1002" s="2"/>
      <c r="BI1002" s="2"/>
      <c r="BJ1002" s="2"/>
      <c r="BK1002" s="2"/>
      <c r="BL1002" s="2"/>
      <c r="BM1002" s="2"/>
      <c r="BN1002" s="2"/>
    </row>
    <row r="1003" spans="1:66" ht="15.75" x14ac:dyDescent="0.25">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c r="AU1003" s="2"/>
      <c r="AV1003" s="2"/>
      <c r="AW1003" s="2"/>
      <c r="AX1003" s="2"/>
      <c r="AY1003" s="2"/>
      <c r="AZ1003" s="2"/>
      <c r="BA1003" s="2"/>
      <c r="BB1003" s="2"/>
      <c r="BC1003" s="2"/>
      <c r="BD1003" s="2"/>
      <c r="BE1003" s="2"/>
      <c r="BF1003" s="2"/>
      <c r="BG1003" s="2"/>
      <c r="BH1003" s="2"/>
      <c r="BI1003" s="2"/>
      <c r="BJ1003" s="2"/>
      <c r="BK1003" s="2"/>
      <c r="BL1003" s="2"/>
      <c r="BM1003" s="2"/>
      <c r="BN1003" s="2"/>
    </row>
    <row r="1004" spans="1:66" ht="15.75" x14ac:dyDescent="0.25">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c r="AW1004" s="2"/>
      <c r="AX1004" s="2"/>
      <c r="AY1004" s="2"/>
      <c r="AZ1004" s="2"/>
      <c r="BA1004" s="2"/>
      <c r="BB1004" s="2"/>
      <c r="BC1004" s="2"/>
      <c r="BD1004" s="2"/>
      <c r="BE1004" s="2"/>
      <c r="BF1004" s="2"/>
      <c r="BG1004" s="2"/>
      <c r="BH1004" s="2"/>
      <c r="BI1004" s="2"/>
      <c r="BJ1004" s="2"/>
      <c r="BK1004" s="2"/>
      <c r="BL1004" s="2"/>
      <c r="BM1004" s="2"/>
      <c r="BN1004" s="2"/>
    </row>
    <row r="1005" spans="1:66" ht="15.75" x14ac:dyDescent="0.2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c r="AW1005" s="2"/>
      <c r="AX1005" s="2"/>
      <c r="AY1005" s="2"/>
      <c r="AZ1005" s="2"/>
      <c r="BA1005" s="2"/>
      <c r="BB1005" s="2"/>
      <c r="BC1005" s="2"/>
      <c r="BD1005" s="2"/>
      <c r="BE1005" s="2"/>
      <c r="BF1005" s="2"/>
      <c r="BG1005" s="2"/>
      <c r="BH1005" s="2"/>
      <c r="BI1005" s="2"/>
      <c r="BJ1005" s="2"/>
      <c r="BK1005" s="2"/>
      <c r="BL1005" s="2"/>
      <c r="BM1005" s="2"/>
      <c r="BN1005" s="2"/>
    </row>
    <row r="1006" spans="1:66" ht="15.75" x14ac:dyDescent="0.25">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c r="AW1006" s="2"/>
      <c r="AX1006" s="2"/>
      <c r="AY1006" s="2"/>
      <c r="AZ1006" s="2"/>
      <c r="BA1006" s="2"/>
      <c r="BB1006" s="2"/>
      <c r="BC1006" s="2"/>
      <c r="BD1006" s="2"/>
      <c r="BE1006" s="2"/>
      <c r="BF1006" s="2"/>
      <c r="BG1006" s="2"/>
      <c r="BH1006" s="2"/>
      <c r="BI1006" s="2"/>
      <c r="BJ1006" s="2"/>
      <c r="BK1006" s="2"/>
      <c r="BL1006" s="2"/>
      <c r="BM1006" s="2"/>
      <c r="BN1006" s="2"/>
    </row>
    <row r="1007" spans="1:66" ht="15.75" x14ac:dyDescent="0.25">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c r="AU1007" s="2"/>
      <c r="AV1007" s="2"/>
      <c r="AW1007" s="2"/>
      <c r="AX1007" s="2"/>
      <c r="AY1007" s="2"/>
      <c r="AZ1007" s="2"/>
      <c r="BA1007" s="2"/>
      <c r="BB1007" s="2"/>
      <c r="BC1007" s="2"/>
      <c r="BD1007" s="2"/>
      <c r="BE1007" s="2"/>
      <c r="BF1007" s="2"/>
      <c r="BG1007" s="2"/>
      <c r="BH1007" s="2"/>
      <c r="BI1007" s="2"/>
      <c r="BJ1007" s="2"/>
      <c r="BK1007" s="2"/>
      <c r="BL1007" s="2"/>
      <c r="BM1007" s="2"/>
      <c r="BN1007" s="2"/>
    </row>
  </sheetData>
  <mergeCells count="73">
    <mergeCell ref="T11:X14"/>
    <mergeCell ref="Y11:AC14"/>
    <mergeCell ref="AD11:AH14"/>
    <mergeCell ref="AI1:AJ6"/>
    <mergeCell ref="AK1:AW6"/>
    <mergeCell ref="AB8:AC8"/>
    <mergeCell ref="AD8:AD9"/>
    <mergeCell ref="AE8:AE9"/>
    <mergeCell ref="AF8:AF9"/>
    <mergeCell ref="AG8:AH8"/>
    <mergeCell ref="AI7:AM7"/>
    <mergeCell ref="AS7:AW7"/>
    <mergeCell ref="A1:B6"/>
    <mergeCell ref="C1:N6"/>
    <mergeCell ref="O1:P6"/>
    <mergeCell ref="Q1:AH6"/>
    <mergeCell ref="BC13:BG14"/>
    <mergeCell ref="AI8:AI9"/>
    <mergeCell ref="AJ8:AJ9"/>
    <mergeCell ref="AK8:AK9"/>
    <mergeCell ref="AL8:AM8"/>
    <mergeCell ref="AN8:AN9"/>
    <mergeCell ref="W8:X8"/>
    <mergeCell ref="Y7:AC7"/>
    <mergeCell ref="AD7:AH7"/>
    <mergeCell ref="Y8:Y9"/>
    <mergeCell ref="Z8:Z9"/>
    <mergeCell ref="AA8:AA9"/>
    <mergeCell ref="BH11:BL14"/>
    <mergeCell ref="AO8:AO9"/>
    <mergeCell ref="AP8:AP9"/>
    <mergeCell ref="AQ8:AR8"/>
    <mergeCell ref="AS8:AS9"/>
    <mergeCell ref="AU8:AU9"/>
    <mergeCell ref="AT8:AT9"/>
    <mergeCell ref="BD8:BD9"/>
    <mergeCell ref="BI8:BI9"/>
    <mergeCell ref="BC8:BC9"/>
    <mergeCell ref="BE8:BE9"/>
    <mergeCell ref="BF8:BG8"/>
    <mergeCell ref="AV8:AW8"/>
    <mergeCell ref="BJ8:BJ9"/>
    <mergeCell ref="BK8:BL8"/>
    <mergeCell ref="R8:S8"/>
    <mergeCell ref="T8:T9"/>
    <mergeCell ref="U8:U9"/>
    <mergeCell ref="V8:V9"/>
    <mergeCell ref="BH8:BH9"/>
    <mergeCell ref="AX8:AX9"/>
    <mergeCell ref="AZ8:AZ9"/>
    <mergeCell ref="BA8:BB8"/>
    <mergeCell ref="AY8:AY9"/>
    <mergeCell ref="A10:A14"/>
    <mergeCell ref="AN7:AR7"/>
    <mergeCell ref="C8:D8"/>
    <mergeCell ref="E8:F8"/>
    <mergeCell ref="G8:H8"/>
    <mergeCell ref="I8:J8"/>
    <mergeCell ref="K8:L8"/>
    <mergeCell ref="M8:N8"/>
    <mergeCell ref="T7:X7"/>
    <mergeCell ref="O8:O9"/>
    <mergeCell ref="P8:P9"/>
    <mergeCell ref="Q8:Q9"/>
    <mergeCell ref="A7:A9"/>
    <mergeCell ref="B7:B9"/>
    <mergeCell ref="C7:N7"/>
    <mergeCell ref="O7:S7"/>
    <mergeCell ref="AX1:AY6"/>
    <mergeCell ref="AZ1:BL6"/>
    <mergeCell ref="BC7:BG7"/>
    <mergeCell ref="BH7:BL7"/>
    <mergeCell ref="AX7:BB7"/>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161"/>
  <sheetViews>
    <sheetView zoomScale="80" zoomScaleNormal="80" workbookViewId="0">
      <pane xSplit="2" ySplit="9" topLeftCell="C10" activePane="bottomRight" state="frozen"/>
      <selection pane="topRight" activeCell="C1" sqref="C1"/>
      <selection pane="bottomLeft" activeCell="A10" sqref="A10"/>
      <selection pane="bottomRight" sqref="A1:B6"/>
    </sheetView>
  </sheetViews>
  <sheetFormatPr defaultColWidth="19.7109375" defaultRowHeight="15" customHeight="1" x14ac:dyDescent="0.25"/>
  <cols>
    <col min="1" max="27" width="19.7109375" style="47"/>
    <col min="28" max="29" width="19.7109375" style="48"/>
    <col min="30" max="32" width="19.7109375" style="47"/>
    <col min="33" max="34" width="19.7109375" style="48"/>
    <col min="35" max="55" width="19.7109375" style="47"/>
    <col min="56" max="56" width="19.7109375" style="257"/>
    <col min="57" max="16384" width="19.7109375" style="47"/>
  </cols>
  <sheetData>
    <row r="1" spans="1:66" s="62" customFormat="1" ht="23.1" customHeight="1" x14ac:dyDescent="0.25">
      <c r="A1" s="269"/>
      <c r="B1" s="269"/>
      <c r="C1" s="268" t="s">
        <v>76</v>
      </c>
      <c r="D1" s="268"/>
      <c r="E1" s="268"/>
      <c r="F1" s="268"/>
      <c r="G1" s="268"/>
      <c r="H1" s="268"/>
      <c r="I1" s="268"/>
      <c r="J1" s="268"/>
      <c r="K1" s="268"/>
      <c r="L1" s="268"/>
      <c r="M1" s="268"/>
      <c r="N1" s="268"/>
      <c r="O1" s="269"/>
      <c r="P1" s="269"/>
      <c r="Q1" s="268" t="s">
        <v>76</v>
      </c>
      <c r="R1" s="268"/>
      <c r="S1" s="268"/>
      <c r="T1" s="268"/>
      <c r="U1" s="268"/>
      <c r="V1" s="268"/>
      <c r="W1" s="268"/>
      <c r="X1" s="268"/>
      <c r="Y1" s="268"/>
      <c r="Z1" s="268"/>
      <c r="AA1" s="268"/>
      <c r="AB1" s="268"/>
      <c r="AC1" s="268"/>
      <c r="AD1" s="268"/>
      <c r="AE1" s="268"/>
      <c r="AF1" s="268"/>
      <c r="AG1" s="268"/>
      <c r="AH1" s="268"/>
      <c r="AI1" s="269"/>
      <c r="AJ1" s="269"/>
      <c r="AK1" s="268" t="s">
        <v>76</v>
      </c>
      <c r="AL1" s="269"/>
      <c r="AM1" s="269"/>
      <c r="AN1" s="269"/>
      <c r="AO1" s="269"/>
      <c r="AP1" s="269"/>
      <c r="AQ1" s="269"/>
      <c r="AR1" s="269"/>
      <c r="AS1" s="269"/>
      <c r="AT1" s="269"/>
      <c r="AU1" s="269"/>
      <c r="AV1" s="269"/>
      <c r="AW1" s="269"/>
      <c r="AX1" s="269"/>
      <c r="AY1" s="269"/>
      <c r="AZ1" s="268" t="s">
        <v>76</v>
      </c>
      <c r="BA1" s="268"/>
      <c r="BB1" s="268"/>
      <c r="BC1" s="268"/>
      <c r="BD1" s="268"/>
      <c r="BE1" s="268"/>
      <c r="BF1" s="268"/>
      <c r="BG1" s="268"/>
      <c r="BH1" s="268"/>
      <c r="BI1" s="268"/>
      <c r="BJ1" s="268"/>
      <c r="BK1" s="268"/>
      <c r="BL1" s="268"/>
    </row>
    <row r="2" spans="1:66" s="62" customFormat="1" ht="23.1" customHeight="1" x14ac:dyDescent="0.25">
      <c r="A2" s="269"/>
      <c r="B2" s="269"/>
      <c r="C2" s="268"/>
      <c r="D2" s="268"/>
      <c r="E2" s="268"/>
      <c r="F2" s="268"/>
      <c r="G2" s="268"/>
      <c r="H2" s="268"/>
      <c r="I2" s="268"/>
      <c r="J2" s="268"/>
      <c r="K2" s="268"/>
      <c r="L2" s="268"/>
      <c r="M2" s="268"/>
      <c r="N2" s="268"/>
      <c r="O2" s="269"/>
      <c r="P2" s="269"/>
      <c r="Q2" s="268"/>
      <c r="R2" s="268"/>
      <c r="S2" s="268"/>
      <c r="T2" s="268"/>
      <c r="U2" s="268"/>
      <c r="V2" s="268"/>
      <c r="W2" s="268"/>
      <c r="X2" s="268"/>
      <c r="Y2" s="268"/>
      <c r="Z2" s="268"/>
      <c r="AA2" s="268"/>
      <c r="AB2" s="268"/>
      <c r="AC2" s="268"/>
      <c r="AD2" s="268"/>
      <c r="AE2" s="268"/>
      <c r="AF2" s="268"/>
      <c r="AG2" s="268"/>
      <c r="AH2" s="268"/>
      <c r="AI2" s="269"/>
      <c r="AJ2" s="269"/>
      <c r="AK2" s="269"/>
      <c r="AL2" s="269"/>
      <c r="AM2" s="269"/>
      <c r="AN2" s="269"/>
      <c r="AO2" s="269"/>
      <c r="AP2" s="269"/>
      <c r="AQ2" s="269"/>
      <c r="AR2" s="269"/>
      <c r="AS2" s="269"/>
      <c r="AT2" s="269"/>
      <c r="AU2" s="269"/>
      <c r="AV2" s="269"/>
      <c r="AW2" s="269"/>
      <c r="AX2" s="269"/>
      <c r="AY2" s="269"/>
      <c r="AZ2" s="268"/>
      <c r="BA2" s="268"/>
      <c r="BB2" s="268"/>
      <c r="BC2" s="268"/>
      <c r="BD2" s="268"/>
      <c r="BE2" s="268"/>
      <c r="BF2" s="268"/>
      <c r="BG2" s="268"/>
      <c r="BH2" s="268"/>
      <c r="BI2" s="268"/>
      <c r="BJ2" s="268"/>
      <c r="BK2" s="268"/>
      <c r="BL2" s="268"/>
    </row>
    <row r="3" spans="1:66" s="62" customFormat="1" ht="23.1" customHeight="1" x14ac:dyDescent="0.25">
      <c r="A3" s="269"/>
      <c r="B3" s="269"/>
      <c r="C3" s="268"/>
      <c r="D3" s="268"/>
      <c r="E3" s="268"/>
      <c r="F3" s="268"/>
      <c r="G3" s="268"/>
      <c r="H3" s="268"/>
      <c r="I3" s="268"/>
      <c r="J3" s="268"/>
      <c r="K3" s="268"/>
      <c r="L3" s="268"/>
      <c r="M3" s="268"/>
      <c r="N3" s="268"/>
      <c r="O3" s="269"/>
      <c r="P3" s="269"/>
      <c r="Q3" s="268"/>
      <c r="R3" s="268"/>
      <c r="S3" s="268"/>
      <c r="T3" s="268"/>
      <c r="U3" s="268"/>
      <c r="V3" s="268"/>
      <c r="W3" s="268"/>
      <c r="X3" s="268"/>
      <c r="Y3" s="268"/>
      <c r="Z3" s="268"/>
      <c r="AA3" s="268"/>
      <c r="AB3" s="268"/>
      <c r="AC3" s="268"/>
      <c r="AD3" s="268"/>
      <c r="AE3" s="268"/>
      <c r="AF3" s="268"/>
      <c r="AG3" s="268"/>
      <c r="AH3" s="268"/>
      <c r="AI3" s="269"/>
      <c r="AJ3" s="269"/>
      <c r="AK3" s="269"/>
      <c r="AL3" s="269"/>
      <c r="AM3" s="269"/>
      <c r="AN3" s="269"/>
      <c r="AO3" s="269"/>
      <c r="AP3" s="269"/>
      <c r="AQ3" s="269"/>
      <c r="AR3" s="269"/>
      <c r="AS3" s="269"/>
      <c r="AT3" s="269"/>
      <c r="AU3" s="269"/>
      <c r="AV3" s="269"/>
      <c r="AW3" s="269"/>
      <c r="AX3" s="269"/>
      <c r="AY3" s="269"/>
      <c r="AZ3" s="268"/>
      <c r="BA3" s="268"/>
      <c r="BB3" s="268"/>
      <c r="BC3" s="268"/>
      <c r="BD3" s="268"/>
      <c r="BE3" s="268"/>
      <c r="BF3" s="268"/>
      <c r="BG3" s="268"/>
      <c r="BH3" s="268"/>
      <c r="BI3" s="268"/>
      <c r="BJ3" s="268"/>
      <c r="BK3" s="268"/>
      <c r="BL3" s="268"/>
    </row>
    <row r="4" spans="1:66" s="62" customFormat="1" ht="23.1" customHeight="1" x14ac:dyDescent="0.25">
      <c r="A4" s="269"/>
      <c r="B4" s="269"/>
      <c r="C4" s="268"/>
      <c r="D4" s="268"/>
      <c r="E4" s="268"/>
      <c r="F4" s="268"/>
      <c r="G4" s="268"/>
      <c r="H4" s="268"/>
      <c r="I4" s="268"/>
      <c r="J4" s="268"/>
      <c r="K4" s="268"/>
      <c r="L4" s="268"/>
      <c r="M4" s="268"/>
      <c r="N4" s="268"/>
      <c r="O4" s="269"/>
      <c r="P4" s="269"/>
      <c r="Q4" s="268"/>
      <c r="R4" s="268"/>
      <c r="S4" s="268"/>
      <c r="T4" s="268"/>
      <c r="U4" s="268"/>
      <c r="V4" s="268"/>
      <c r="W4" s="268"/>
      <c r="X4" s="268"/>
      <c r="Y4" s="268"/>
      <c r="Z4" s="268"/>
      <c r="AA4" s="268"/>
      <c r="AB4" s="268"/>
      <c r="AC4" s="268"/>
      <c r="AD4" s="268"/>
      <c r="AE4" s="268"/>
      <c r="AF4" s="268"/>
      <c r="AG4" s="268"/>
      <c r="AH4" s="268"/>
      <c r="AI4" s="269"/>
      <c r="AJ4" s="269"/>
      <c r="AK4" s="269"/>
      <c r="AL4" s="269"/>
      <c r="AM4" s="269"/>
      <c r="AN4" s="269"/>
      <c r="AO4" s="269"/>
      <c r="AP4" s="269"/>
      <c r="AQ4" s="269"/>
      <c r="AR4" s="269"/>
      <c r="AS4" s="269"/>
      <c r="AT4" s="269"/>
      <c r="AU4" s="269"/>
      <c r="AV4" s="269"/>
      <c r="AW4" s="269"/>
      <c r="AX4" s="269"/>
      <c r="AY4" s="269"/>
      <c r="AZ4" s="268"/>
      <c r="BA4" s="268"/>
      <c r="BB4" s="268"/>
      <c r="BC4" s="268"/>
      <c r="BD4" s="268"/>
      <c r="BE4" s="268"/>
      <c r="BF4" s="268"/>
      <c r="BG4" s="268"/>
      <c r="BH4" s="268"/>
      <c r="BI4" s="268"/>
      <c r="BJ4" s="268"/>
      <c r="BK4" s="268"/>
      <c r="BL4" s="268"/>
    </row>
    <row r="5" spans="1:66" s="62" customFormat="1" ht="23.1" customHeight="1" x14ac:dyDescent="0.25">
      <c r="A5" s="269"/>
      <c r="B5" s="269"/>
      <c r="C5" s="268"/>
      <c r="D5" s="268"/>
      <c r="E5" s="268"/>
      <c r="F5" s="268"/>
      <c r="G5" s="268"/>
      <c r="H5" s="268"/>
      <c r="I5" s="268"/>
      <c r="J5" s="268"/>
      <c r="K5" s="268"/>
      <c r="L5" s="268"/>
      <c r="M5" s="268"/>
      <c r="N5" s="268"/>
      <c r="O5" s="269"/>
      <c r="P5" s="269"/>
      <c r="Q5" s="268"/>
      <c r="R5" s="268"/>
      <c r="S5" s="268"/>
      <c r="T5" s="268"/>
      <c r="U5" s="268"/>
      <c r="V5" s="268"/>
      <c r="W5" s="268"/>
      <c r="X5" s="268"/>
      <c r="Y5" s="268"/>
      <c r="Z5" s="268"/>
      <c r="AA5" s="268"/>
      <c r="AB5" s="268"/>
      <c r="AC5" s="268"/>
      <c r="AD5" s="268"/>
      <c r="AE5" s="268"/>
      <c r="AF5" s="268"/>
      <c r="AG5" s="268"/>
      <c r="AH5" s="268"/>
      <c r="AI5" s="269"/>
      <c r="AJ5" s="269"/>
      <c r="AK5" s="269"/>
      <c r="AL5" s="269"/>
      <c r="AM5" s="269"/>
      <c r="AN5" s="269"/>
      <c r="AO5" s="269"/>
      <c r="AP5" s="269"/>
      <c r="AQ5" s="269"/>
      <c r="AR5" s="269"/>
      <c r="AS5" s="269"/>
      <c r="AT5" s="269"/>
      <c r="AU5" s="269"/>
      <c r="AV5" s="269"/>
      <c r="AW5" s="269"/>
      <c r="AX5" s="269"/>
      <c r="AY5" s="269"/>
      <c r="AZ5" s="268"/>
      <c r="BA5" s="268"/>
      <c r="BB5" s="268"/>
      <c r="BC5" s="268"/>
      <c r="BD5" s="268"/>
      <c r="BE5" s="268"/>
      <c r="BF5" s="268"/>
      <c r="BG5" s="268"/>
      <c r="BH5" s="268"/>
      <c r="BI5" s="268"/>
      <c r="BJ5" s="268"/>
      <c r="BK5" s="268"/>
      <c r="BL5" s="268"/>
    </row>
    <row r="6" spans="1:66" s="62" customFormat="1" ht="23.1" customHeight="1" thickBot="1" x14ac:dyDescent="0.3">
      <c r="A6" s="270"/>
      <c r="B6" s="270"/>
      <c r="C6" s="291"/>
      <c r="D6" s="291"/>
      <c r="E6" s="291"/>
      <c r="F6" s="291"/>
      <c r="G6" s="291"/>
      <c r="H6" s="291"/>
      <c r="I6" s="291"/>
      <c r="J6" s="291"/>
      <c r="K6" s="291"/>
      <c r="L6" s="291"/>
      <c r="M6" s="291"/>
      <c r="N6" s="291"/>
      <c r="O6" s="270"/>
      <c r="P6" s="270"/>
      <c r="Q6" s="291"/>
      <c r="R6" s="291"/>
      <c r="S6" s="291"/>
      <c r="T6" s="291"/>
      <c r="U6" s="291"/>
      <c r="V6" s="291"/>
      <c r="W6" s="291"/>
      <c r="X6" s="291"/>
      <c r="Y6" s="291"/>
      <c r="Z6" s="291"/>
      <c r="AA6" s="291"/>
      <c r="AB6" s="291"/>
      <c r="AC6" s="291"/>
      <c r="AD6" s="291"/>
      <c r="AE6" s="291"/>
      <c r="AF6" s="291"/>
      <c r="AG6" s="291"/>
      <c r="AH6" s="291"/>
      <c r="AI6" s="270"/>
      <c r="AJ6" s="270"/>
      <c r="AK6" s="270"/>
      <c r="AL6" s="270"/>
      <c r="AM6" s="270"/>
      <c r="AN6" s="270"/>
      <c r="AO6" s="270"/>
      <c r="AP6" s="270"/>
      <c r="AQ6" s="270"/>
      <c r="AR6" s="270"/>
      <c r="AS6" s="270"/>
      <c r="AT6" s="270"/>
      <c r="AU6" s="270"/>
      <c r="AV6" s="270"/>
      <c r="AW6" s="270"/>
      <c r="AX6" s="270"/>
      <c r="AY6" s="270"/>
      <c r="AZ6" s="291"/>
      <c r="BA6" s="291"/>
      <c r="BB6" s="291"/>
      <c r="BC6" s="291"/>
      <c r="BD6" s="291"/>
      <c r="BE6" s="291"/>
      <c r="BF6" s="291"/>
      <c r="BG6" s="291"/>
      <c r="BH6" s="291"/>
      <c r="BI6" s="291"/>
      <c r="BJ6" s="291"/>
      <c r="BK6" s="291"/>
      <c r="BL6" s="291"/>
    </row>
    <row r="7" spans="1:66" ht="24" customHeight="1" thickBot="1" x14ac:dyDescent="0.3">
      <c r="A7" s="279" t="s">
        <v>40</v>
      </c>
      <c r="B7" s="311" t="s">
        <v>41</v>
      </c>
      <c r="C7" s="278" t="s">
        <v>57</v>
      </c>
      <c r="D7" s="278"/>
      <c r="E7" s="278"/>
      <c r="F7" s="278"/>
      <c r="G7" s="278"/>
      <c r="H7" s="278"/>
      <c r="I7" s="278"/>
      <c r="J7" s="278"/>
      <c r="K7" s="278"/>
      <c r="L7" s="278"/>
      <c r="M7" s="278"/>
      <c r="N7" s="278"/>
      <c r="O7" s="271" t="s">
        <v>58</v>
      </c>
      <c r="P7" s="271"/>
      <c r="Q7" s="271"/>
      <c r="R7" s="272"/>
      <c r="S7" s="272"/>
      <c r="T7" s="278" t="s">
        <v>59</v>
      </c>
      <c r="U7" s="278"/>
      <c r="V7" s="278"/>
      <c r="W7" s="278"/>
      <c r="X7" s="278"/>
      <c r="Y7" s="278" t="s">
        <v>68</v>
      </c>
      <c r="Z7" s="278"/>
      <c r="AA7" s="278"/>
      <c r="AB7" s="278"/>
      <c r="AC7" s="278"/>
      <c r="AD7" s="278" t="s">
        <v>61</v>
      </c>
      <c r="AE7" s="278"/>
      <c r="AF7" s="278"/>
      <c r="AG7" s="278"/>
      <c r="AH7" s="278"/>
      <c r="AI7" s="271" t="s">
        <v>62</v>
      </c>
      <c r="AJ7" s="271"/>
      <c r="AK7" s="271"/>
      <c r="AL7" s="272"/>
      <c r="AM7" s="272"/>
      <c r="AN7" s="271" t="s">
        <v>63</v>
      </c>
      <c r="AO7" s="271"/>
      <c r="AP7" s="271"/>
      <c r="AQ7" s="272"/>
      <c r="AR7" s="272"/>
      <c r="AS7" s="271" t="s">
        <v>64</v>
      </c>
      <c r="AT7" s="271"/>
      <c r="AU7" s="271"/>
      <c r="AV7" s="272"/>
      <c r="AW7" s="272"/>
      <c r="AX7" s="271" t="s">
        <v>65</v>
      </c>
      <c r="AY7" s="271"/>
      <c r="AZ7" s="271"/>
      <c r="BA7" s="272"/>
      <c r="BB7" s="272"/>
      <c r="BC7" s="271" t="s">
        <v>66</v>
      </c>
      <c r="BD7" s="271"/>
      <c r="BE7" s="271"/>
      <c r="BF7" s="272"/>
      <c r="BG7" s="272"/>
      <c r="BH7" s="271" t="s">
        <v>67</v>
      </c>
      <c r="BI7" s="271"/>
      <c r="BJ7" s="271"/>
      <c r="BK7" s="272"/>
      <c r="BL7" s="272"/>
    </row>
    <row r="8" spans="1:66" ht="50.25" customHeight="1" thickBot="1" x14ac:dyDescent="0.3">
      <c r="A8" s="279"/>
      <c r="B8" s="311"/>
      <c r="C8" s="276" t="s">
        <v>42</v>
      </c>
      <c r="D8" s="276"/>
      <c r="E8" s="277" t="s">
        <v>43</v>
      </c>
      <c r="F8" s="277"/>
      <c r="G8" s="277" t="s">
        <v>44</v>
      </c>
      <c r="H8" s="277"/>
      <c r="I8" s="277" t="s">
        <v>45</v>
      </c>
      <c r="J8" s="277"/>
      <c r="K8" s="277" t="s">
        <v>46</v>
      </c>
      <c r="L8" s="277"/>
      <c r="M8" s="277" t="s">
        <v>47</v>
      </c>
      <c r="N8" s="277"/>
      <c r="O8" s="277" t="s">
        <v>42</v>
      </c>
      <c r="P8" s="276" t="s">
        <v>0</v>
      </c>
      <c r="Q8" s="277" t="s">
        <v>54</v>
      </c>
      <c r="R8" s="292" t="s">
        <v>45</v>
      </c>
      <c r="S8" s="292"/>
      <c r="T8" s="277" t="s">
        <v>42</v>
      </c>
      <c r="U8" s="276" t="s">
        <v>0</v>
      </c>
      <c r="V8" s="277" t="s">
        <v>54</v>
      </c>
      <c r="W8" s="292" t="s">
        <v>45</v>
      </c>
      <c r="X8" s="292"/>
      <c r="Y8" s="277" t="s">
        <v>42</v>
      </c>
      <c r="Z8" s="276" t="s">
        <v>0</v>
      </c>
      <c r="AA8" s="277" t="s">
        <v>54</v>
      </c>
      <c r="AB8" s="292" t="s">
        <v>45</v>
      </c>
      <c r="AC8" s="292"/>
      <c r="AD8" s="277" t="s">
        <v>42</v>
      </c>
      <c r="AE8" s="276" t="s">
        <v>0</v>
      </c>
      <c r="AF8" s="277" t="s">
        <v>54</v>
      </c>
      <c r="AG8" s="292" t="s">
        <v>45</v>
      </c>
      <c r="AH8" s="292"/>
      <c r="AI8" s="292" t="s">
        <v>42</v>
      </c>
      <c r="AJ8" s="293" t="s">
        <v>0</v>
      </c>
      <c r="AK8" s="292" t="s">
        <v>54</v>
      </c>
      <c r="AL8" s="292" t="s">
        <v>45</v>
      </c>
      <c r="AM8" s="292"/>
      <c r="AN8" s="277" t="s">
        <v>42</v>
      </c>
      <c r="AO8" s="276" t="s">
        <v>0</v>
      </c>
      <c r="AP8" s="277" t="s">
        <v>54</v>
      </c>
      <c r="AQ8" s="277" t="s">
        <v>45</v>
      </c>
      <c r="AR8" s="277"/>
      <c r="AS8" s="277" t="s">
        <v>42</v>
      </c>
      <c r="AT8" s="276" t="s">
        <v>0</v>
      </c>
      <c r="AU8" s="277" t="s">
        <v>54</v>
      </c>
      <c r="AV8" s="277" t="s">
        <v>45</v>
      </c>
      <c r="AW8" s="277"/>
      <c r="AX8" s="277" t="s">
        <v>42</v>
      </c>
      <c r="AY8" s="276" t="s">
        <v>0</v>
      </c>
      <c r="AZ8" s="277" t="s">
        <v>54</v>
      </c>
      <c r="BA8" s="277" t="s">
        <v>45</v>
      </c>
      <c r="BB8" s="277"/>
      <c r="BC8" s="277" t="s">
        <v>42</v>
      </c>
      <c r="BD8" s="276" t="s">
        <v>0</v>
      </c>
      <c r="BE8" s="277" t="s">
        <v>54</v>
      </c>
      <c r="BF8" s="277" t="s">
        <v>45</v>
      </c>
      <c r="BG8" s="277"/>
      <c r="BH8" s="277" t="s">
        <v>42</v>
      </c>
      <c r="BI8" s="276" t="s">
        <v>0</v>
      </c>
      <c r="BJ8" s="277" t="s">
        <v>54</v>
      </c>
      <c r="BK8" s="277" t="s">
        <v>45</v>
      </c>
      <c r="BL8" s="277"/>
      <c r="BN8" s="48"/>
    </row>
    <row r="9" spans="1:66" ht="24" customHeight="1" thickBot="1" x14ac:dyDescent="0.3">
      <c r="A9" s="279"/>
      <c r="B9" s="311"/>
      <c r="C9" s="98" t="s">
        <v>48</v>
      </c>
      <c r="D9" s="98" t="s">
        <v>49</v>
      </c>
      <c r="E9" s="98" t="s">
        <v>48</v>
      </c>
      <c r="F9" s="98" t="s">
        <v>49</v>
      </c>
      <c r="G9" s="98" t="s">
        <v>48</v>
      </c>
      <c r="H9" s="98" t="s">
        <v>49</v>
      </c>
      <c r="I9" s="98" t="s">
        <v>50</v>
      </c>
      <c r="J9" s="98" t="s">
        <v>51</v>
      </c>
      <c r="K9" s="98" t="s">
        <v>48</v>
      </c>
      <c r="L9" s="98" t="s">
        <v>49</v>
      </c>
      <c r="M9" s="98" t="s">
        <v>48</v>
      </c>
      <c r="N9" s="98" t="s">
        <v>49</v>
      </c>
      <c r="O9" s="277"/>
      <c r="P9" s="276"/>
      <c r="Q9" s="277"/>
      <c r="R9" s="99" t="s">
        <v>50</v>
      </c>
      <c r="S9" s="99" t="s">
        <v>51</v>
      </c>
      <c r="T9" s="277"/>
      <c r="U9" s="276"/>
      <c r="V9" s="277"/>
      <c r="W9" s="99" t="s">
        <v>50</v>
      </c>
      <c r="X9" s="99" t="s">
        <v>51</v>
      </c>
      <c r="Y9" s="277"/>
      <c r="Z9" s="276"/>
      <c r="AA9" s="277"/>
      <c r="AB9" s="99" t="s">
        <v>50</v>
      </c>
      <c r="AC9" s="99" t="s">
        <v>51</v>
      </c>
      <c r="AD9" s="277"/>
      <c r="AE9" s="276"/>
      <c r="AF9" s="277"/>
      <c r="AG9" s="99" t="s">
        <v>50</v>
      </c>
      <c r="AH9" s="99" t="s">
        <v>51</v>
      </c>
      <c r="AI9" s="292"/>
      <c r="AJ9" s="293"/>
      <c r="AK9" s="292"/>
      <c r="AL9" s="99" t="s">
        <v>50</v>
      </c>
      <c r="AM9" s="99" t="s">
        <v>51</v>
      </c>
      <c r="AN9" s="277"/>
      <c r="AO9" s="276"/>
      <c r="AP9" s="277"/>
      <c r="AQ9" s="99" t="s">
        <v>50</v>
      </c>
      <c r="AR9" s="99" t="s">
        <v>51</v>
      </c>
      <c r="AS9" s="277"/>
      <c r="AT9" s="276"/>
      <c r="AU9" s="277"/>
      <c r="AV9" s="99" t="s">
        <v>50</v>
      </c>
      <c r="AW9" s="99" t="s">
        <v>51</v>
      </c>
      <c r="AX9" s="277"/>
      <c r="AY9" s="276"/>
      <c r="AZ9" s="277"/>
      <c r="BA9" s="99" t="s">
        <v>50</v>
      </c>
      <c r="BB9" s="99" t="s">
        <v>51</v>
      </c>
      <c r="BC9" s="277"/>
      <c r="BD9" s="276"/>
      <c r="BE9" s="277"/>
      <c r="BF9" s="99" t="s">
        <v>50</v>
      </c>
      <c r="BG9" s="99" t="s">
        <v>51</v>
      </c>
      <c r="BH9" s="277"/>
      <c r="BI9" s="276"/>
      <c r="BJ9" s="277"/>
      <c r="BK9" s="98" t="s">
        <v>50</v>
      </c>
      <c r="BL9" s="98" t="s">
        <v>51</v>
      </c>
      <c r="BN9" s="48"/>
    </row>
    <row r="10" spans="1:66" ht="24" customHeight="1" thickBot="1" x14ac:dyDescent="0.3">
      <c r="A10" s="309" t="s">
        <v>107</v>
      </c>
      <c r="B10" s="198" t="s">
        <v>2</v>
      </c>
      <c r="C10" s="52">
        <v>54419.1</v>
      </c>
      <c r="D10" s="52">
        <v>45000</v>
      </c>
      <c r="E10" s="54">
        <v>70124.47</v>
      </c>
      <c r="F10" s="53">
        <v>59000</v>
      </c>
      <c r="G10" s="54">
        <v>54142.98</v>
      </c>
      <c r="H10" s="53">
        <v>45000</v>
      </c>
      <c r="I10" s="168" t="s">
        <v>52</v>
      </c>
      <c r="J10" s="170" t="s">
        <v>55</v>
      </c>
      <c r="K10" s="52">
        <f>E10/121.4*100</f>
        <v>57763.15485996705</v>
      </c>
      <c r="L10" s="53">
        <f>F10/121.4*100</f>
        <v>48599.670510708398</v>
      </c>
      <c r="M10" s="54">
        <f>G10/121.4*100</f>
        <v>44598.830313014827</v>
      </c>
      <c r="N10" s="55">
        <f>H10/121.4*100</f>
        <v>37067.545304777595</v>
      </c>
      <c r="O10" s="58">
        <v>0.121</v>
      </c>
      <c r="P10" s="57">
        <v>0.11899999999999999</v>
      </c>
      <c r="Q10" s="56">
        <v>0.121</v>
      </c>
      <c r="R10" s="70" t="s">
        <v>108</v>
      </c>
      <c r="S10" s="71" t="s">
        <v>74</v>
      </c>
      <c r="T10" s="159">
        <v>0.22700000000000001</v>
      </c>
      <c r="U10" s="160">
        <v>0.22800000000000001</v>
      </c>
      <c r="V10" s="160">
        <v>0.18</v>
      </c>
      <c r="W10" s="199" t="s">
        <v>52</v>
      </c>
      <c r="X10" s="200" t="s">
        <v>53</v>
      </c>
      <c r="Y10" s="201">
        <v>0.36</v>
      </c>
      <c r="Z10" s="202">
        <v>0.36199999999999999</v>
      </c>
      <c r="AA10" s="160">
        <v>0.27200000000000002</v>
      </c>
      <c r="AB10" s="203" t="s">
        <v>52</v>
      </c>
      <c r="AC10" s="165" t="s">
        <v>53</v>
      </c>
      <c r="AD10" s="204">
        <v>0.152</v>
      </c>
      <c r="AE10" s="202">
        <v>0.152</v>
      </c>
      <c r="AF10" s="202">
        <v>0.14199999999999999</v>
      </c>
      <c r="AG10" s="199" t="s">
        <v>52</v>
      </c>
      <c r="AH10" s="165" t="s">
        <v>53</v>
      </c>
      <c r="AI10" s="56">
        <v>0.69400000000000006</v>
      </c>
      <c r="AJ10" s="57">
        <v>0.77200000000000013</v>
      </c>
      <c r="AK10" s="56">
        <v>0.69200000000000006</v>
      </c>
      <c r="AL10" s="70" t="s">
        <v>52</v>
      </c>
      <c r="AM10" s="78" t="s">
        <v>53</v>
      </c>
      <c r="AN10" s="58">
        <v>0.70900000000000007</v>
      </c>
      <c r="AO10" s="57">
        <v>0.63300000000000001</v>
      </c>
      <c r="AP10" s="57">
        <v>0.71200000000000008</v>
      </c>
      <c r="AQ10" s="70" t="s">
        <v>52</v>
      </c>
      <c r="AR10" s="78" t="s">
        <v>53</v>
      </c>
      <c r="AS10" s="56">
        <v>9.4E-2</v>
      </c>
      <c r="AT10" s="57">
        <v>6.6000000000000003E-2</v>
      </c>
      <c r="AU10" s="57">
        <v>9.4E-2</v>
      </c>
      <c r="AV10" s="70" t="s">
        <v>52</v>
      </c>
      <c r="AW10" s="78" t="s">
        <v>53</v>
      </c>
      <c r="AX10" s="58">
        <v>0.84499999999999997</v>
      </c>
      <c r="AY10" s="57">
        <v>0.82899999999999996</v>
      </c>
      <c r="AZ10" s="57">
        <v>0.84499999999999997</v>
      </c>
      <c r="BA10" s="70" t="s">
        <v>108</v>
      </c>
      <c r="BB10" s="78" t="s">
        <v>74</v>
      </c>
      <c r="BC10" s="56">
        <v>2E-3</v>
      </c>
      <c r="BD10" s="57">
        <v>2.9000000000000001E-2</v>
      </c>
      <c r="BE10" s="57">
        <v>2E-3</v>
      </c>
      <c r="BF10" s="70" t="s">
        <v>108</v>
      </c>
      <c r="BG10" s="78" t="s">
        <v>74</v>
      </c>
      <c r="BH10" s="50">
        <v>0.221</v>
      </c>
      <c r="BI10" s="89">
        <v>0.30399999999999999</v>
      </c>
      <c r="BJ10" s="73">
        <v>0.22</v>
      </c>
      <c r="BK10" s="168" t="s">
        <v>52</v>
      </c>
      <c r="BL10" s="74" t="s">
        <v>53</v>
      </c>
    </row>
    <row r="11" spans="1:66" ht="24" customHeight="1" thickBot="1" x14ac:dyDescent="0.3">
      <c r="A11" s="310"/>
      <c r="B11" s="198" t="s">
        <v>3</v>
      </c>
      <c r="C11" s="52">
        <v>42031.15</v>
      </c>
      <c r="D11" s="52">
        <v>36000</v>
      </c>
      <c r="E11" s="54">
        <v>63720.08</v>
      </c>
      <c r="F11" s="53">
        <v>62000</v>
      </c>
      <c r="G11" s="54">
        <v>41592.080000000002</v>
      </c>
      <c r="H11" s="53">
        <v>35000</v>
      </c>
      <c r="I11" s="168" t="s">
        <v>52</v>
      </c>
      <c r="J11" s="170" t="s">
        <v>55</v>
      </c>
      <c r="K11" s="52">
        <f>E11/109.5*100</f>
        <v>58191.853881278541</v>
      </c>
      <c r="L11" s="53">
        <f>F11/109.5*100</f>
        <v>56621.004566210046</v>
      </c>
      <c r="M11" s="54">
        <f>G11/109.5*100</f>
        <v>37983.634703196352</v>
      </c>
      <c r="N11" s="55">
        <f>H11/109.5*100</f>
        <v>31963.4703196347</v>
      </c>
      <c r="O11" s="58">
        <v>0.14899999999999999</v>
      </c>
      <c r="P11" s="57">
        <v>0.14899999999999999</v>
      </c>
      <c r="Q11" s="56">
        <v>0.14899999999999999</v>
      </c>
      <c r="R11" s="70" t="s">
        <v>108</v>
      </c>
      <c r="S11" s="71" t="s">
        <v>74</v>
      </c>
      <c r="T11" s="312" t="s">
        <v>56</v>
      </c>
      <c r="U11" s="313"/>
      <c r="V11" s="313"/>
      <c r="W11" s="313"/>
      <c r="X11" s="314"/>
      <c r="Y11" s="313" t="s">
        <v>56</v>
      </c>
      <c r="Z11" s="313"/>
      <c r="AA11" s="313"/>
      <c r="AB11" s="313"/>
      <c r="AC11" s="314"/>
      <c r="AD11" s="312" t="s">
        <v>56</v>
      </c>
      <c r="AE11" s="313"/>
      <c r="AF11" s="313"/>
      <c r="AG11" s="313"/>
      <c r="AH11" s="314"/>
      <c r="AI11" s="56">
        <v>0.71900000000000019</v>
      </c>
      <c r="AJ11" s="57">
        <v>0.75000000000000011</v>
      </c>
      <c r="AK11" s="56">
        <v>0.71700000000000019</v>
      </c>
      <c r="AL11" s="70" t="s">
        <v>108</v>
      </c>
      <c r="AM11" s="78" t="s">
        <v>74</v>
      </c>
      <c r="AN11" s="58">
        <v>0.58500000000000008</v>
      </c>
      <c r="AO11" s="57">
        <v>0.66700000000000004</v>
      </c>
      <c r="AP11" s="57">
        <v>0.58300000000000007</v>
      </c>
      <c r="AQ11" s="70" t="s">
        <v>108</v>
      </c>
      <c r="AR11" s="78" t="s">
        <v>74</v>
      </c>
      <c r="AS11" s="56">
        <v>0.13400000000000001</v>
      </c>
      <c r="AT11" s="57">
        <v>8.3000000000000004E-2</v>
      </c>
      <c r="AU11" s="57">
        <v>0.13400000000000001</v>
      </c>
      <c r="AV11" s="70" t="s">
        <v>108</v>
      </c>
      <c r="AW11" s="78" t="s">
        <v>74</v>
      </c>
      <c r="AX11" s="58">
        <v>0.81699999999999995</v>
      </c>
      <c r="AY11" s="57">
        <v>0.85699999999999998</v>
      </c>
      <c r="AZ11" s="57">
        <v>0.81699999999999995</v>
      </c>
      <c r="BA11" s="70" t="s">
        <v>108</v>
      </c>
      <c r="BB11" s="78" t="s">
        <v>74</v>
      </c>
      <c r="BC11" s="56">
        <v>3.0000000000000001E-3</v>
      </c>
      <c r="BD11" s="57">
        <v>1.4E-2</v>
      </c>
      <c r="BE11" s="57">
        <v>3.0000000000000001E-3</v>
      </c>
      <c r="BF11" s="70" t="s">
        <v>108</v>
      </c>
      <c r="BG11" s="78" t="s">
        <v>74</v>
      </c>
      <c r="BH11" s="282" t="s">
        <v>56</v>
      </c>
      <c r="BI11" s="283"/>
      <c r="BJ11" s="283"/>
      <c r="BK11" s="283"/>
      <c r="BL11" s="284"/>
    </row>
    <row r="12" spans="1:66" ht="24" customHeight="1" thickBot="1" x14ac:dyDescent="0.3">
      <c r="A12" s="310"/>
      <c r="B12" s="198" t="s">
        <v>4</v>
      </c>
      <c r="C12" s="52">
        <v>36508.959999999999</v>
      </c>
      <c r="D12" s="52">
        <v>32000</v>
      </c>
      <c r="E12" s="54">
        <v>47077.48</v>
      </c>
      <c r="F12" s="53">
        <v>41000</v>
      </c>
      <c r="G12" s="54">
        <v>36272.629999999997</v>
      </c>
      <c r="H12" s="53">
        <v>32000</v>
      </c>
      <c r="I12" s="168" t="s">
        <v>52</v>
      </c>
      <c r="J12" s="170" t="s">
        <v>53</v>
      </c>
      <c r="K12" s="52">
        <f>E12/97.7*100</f>
        <v>48185.752302968271</v>
      </c>
      <c r="L12" s="53">
        <f>F12/97.7*100</f>
        <v>41965.199590583419</v>
      </c>
      <c r="M12" s="54">
        <f>G12/97.7*100</f>
        <v>37126.540429887405</v>
      </c>
      <c r="N12" s="55">
        <f>H12/97.7*100</f>
        <v>32753.326509723644</v>
      </c>
      <c r="O12" s="58">
        <v>0.189</v>
      </c>
      <c r="P12" s="57">
        <v>0.11</v>
      </c>
      <c r="Q12" s="56">
        <v>0.19</v>
      </c>
      <c r="R12" s="70" t="s">
        <v>52</v>
      </c>
      <c r="S12" s="71" t="s">
        <v>53</v>
      </c>
      <c r="T12" s="312"/>
      <c r="U12" s="313"/>
      <c r="V12" s="313"/>
      <c r="W12" s="313"/>
      <c r="X12" s="314"/>
      <c r="Y12" s="313"/>
      <c r="Z12" s="313"/>
      <c r="AA12" s="313"/>
      <c r="AB12" s="313"/>
      <c r="AC12" s="314"/>
      <c r="AD12" s="312"/>
      <c r="AE12" s="313"/>
      <c r="AF12" s="313"/>
      <c r="AG12" s="313"/>
      <c r="AH12" s="314"/>
      <c r="AI12" s="56">
        <v>0.57800000000000007</v>
      </c>
      <c r="AJ12" s="57">
        <v>0.59300000000000008</v>
      </c>
      <c r="AK12" s="56">
        <v>0.57800000000000007</v>
      </c>
      <c r="AL12" s="70" t="s">
        <v>108</v>
      </c>
      <c r="AM12" s="78" t="s">
        <v>74</v>
      </c>
      <c r="AN12" s="56">
        <v>0.44800000000000001</v>
      </c>
      <c r="AO12" s="57">
        <v>0.53300000000000003</v>
      </c>
      <c r="AP12" s="57">
        <v>0.44600000000000001</v>
      </c>
      <c r="AQ12" s="70" t="s">
        <v>108</v>
      </c>
      <c r="AR12" s="78" t="s">
        <v>74</v>
      </c>
      <c r="AS12" s="56">
        <v>0.13</v>
      </c>
      <c r="AT12" s="57">
        <v>6.0000000000000005E-2</v>
      </c>
      <c r="AU12" s="57">
        <v>0.13200000000000001</v>
      </c>
      <c r="AV12" s="70" t="s">
        <v>52</v>
      </c>
      <c r="AW12" s="78" t="s">
        <v>53</v>
      </c>
      <c r="AX12" s="58">
        <v>0.80300000000000005</v>
      </c>
      <c r="AY12" s="57">
        <v>0.871</v>
      </c>
      <c r="AZ12" s="57">
        <v>0.80200000000000005</v>
      </c>
      <c r="BA12" s="70" t="s">
        <v>52</v>
      </c>
      <c r="BB12" s="78" t="s">
        <v>53</v>
      </c>
      <c r="BC12" s="56">
        <v>1E-3</v>
      </c>
      <c r="BD12" s="57">
        <v>0</v>
      </c>
      <c r="BE12" s="57">
        <v>1E-3</v>
      </c>
      <c r="BF12" s="70" t="s">
        <v>108</v>
      </c>
      <c r="BG12" s="78" t="s">
        <v>74</v>
      </c>
      <c r="BH12" s="285"/>
      <c r="BI12" s="286"/>
      <c r="BJ12" s="286"/>
      <c r="BK12" s="286"/>
      <c r="BL12" s="287"/>
    </row>
    <row r="13" spans="1:66" ht="24" customHeight="1" thickBot="1" x14ac:dyDescent="0.3">
      <c r="A13" s="310"/>
      <c r="B13" s="198" t="s">
        <v>5</v>
      </c>
      <c r="C13" s="52">
        <v>34330.11</v>
      </c>
      <c r="D13" s="52">
        <v>30315</v>
      </c>
      <c r="E13" s="54">
        <v>45162.97</v>
      </c>
      <c r="F13" s="52">
        <v>43000</v>
      </c>
      <c r="G13" s="54">
        <v>34025.46</v>
      </c>
      <c r="H13" s="53">
        <v>30000</v>
      </c>
      <c r="I13" s="168" t="s">
        <v>52</v>
      </c>
      <c r="J13" s="170" t="s">
        <v>53</v>
      </c>
      <c r="K13" s="52">
        <f>E13/90.4*100</f>
        <v>49959.037610619467</v>
      </c>
      <c r="L13" s="53">
        <f>F13/90.4*100</f>
        <v>47566.371681415927</v>
      </c>
      <c r="M13" s="54">
        <f>G13/90.4*100</f>
        <v>37638.783185840701</v>
      </c>
      <c r="N13" s="55">
        <f>H13/90.4*100</f>
        <v>33185.840707964599</v>
      </c>
      <c r="O13" s="58">
        <v>0.216</v>
      </c>
      <c r="P13" s="57">
        <v>0.14899999999999999</v>
      </c>
      <c r="Q13" s="56">
        <v>0.217</v>
      </c>
      <c r="R13" s="70" t="s">
        <v>52</v>
      </c>
      <c r="S13" s="71" t="s">
        <v>53</v>
      </c>
      <c r="T13" s="312"/>
      <c r="U13" s="313"/>
      <c r="V13" s="313"/>
      <c r="W13" s="313"/>
      <c r="X13" s="314"/>
      <c r="Y13" s="313"/>
      <c r="Z13" s="313"/>
      <c r="AA13" s="313"/>
      <c r="AB13" s="313"/>
      <c r="AC13" s="314"/>
      <c r="AD13" s="312"/>
      <c r="AE13" s="313"/>
      <c r="AF13" s="313"/>
      <c r="AG13" s="313"/>
      <c r="AH13" s="314"/>
      <c r="AI13" s="56">
        <v>0.67500000000000004</v>
      </c>
      <c r="AJ13" s="57">
        <v>0.79600000000000015</v>
      </c>
      <c r="AK13" s="56">
        <v>0.67200000000000004</v>
      </c>
      <c r="AL13" s="70" t="s">
        <v>52</v>
      </c>
      <c r="AM13" s="78" t="s">
        <v>53</v>
      </c>
      <c r="AN13" s="56">
        <v>0.504</v>
      </c>
      <c r="AO13" s="57">
        <v>0.70100000000000007</v>
      </c>
      <c r="AP13" s="57">
        <v>0.501</v>
      </c>
      <c r="AQ13" s="70" t="s">
        <v>52</v>
      </c>
      <c r="AR13" s="78" t="s">
        <v>53</v>
      </c>
      <c r="AS13" s="56">
        <v>0.17100000000000004</v>
      </c>
      <c r="AT13" s="57">
        <v>9.5000000000000001E-2</v>
      </c>
      <c r="AU13" s="57">
        <v>0.17100000000000004</v>
      </c>
      <c r="AV13" s="70" t="s">
        <v>52</v>
      </c>
      <c r="AW13" s="78" t="s">
        <v>53</v>
      </c>
      <c r="AX13" s="58">
        <v>0.8</v>
      </c>
      <c r="AY13" s="57">
        <v>0.875</v>
      </c>
      <c r="AZ13" s="57">
        <v>0.79900000000000004</v>
      </c>
      <c r="BA13" s="70" t="s">
        <v>52</v>
      </c>
      <c r="BB13" s="78" t="s">
        <v>53</v>
      </c>
      <c r="BC13" s="282" t="s">
        <v>56</v>
      </c>
      <c r="BD13" s="283"/>
      <c r="BE13" s="283"/>
      <c r="BF13" s="283"/>
      <c r="BG13" s="284"/>
      <c r="BH13" s="285"/>
      <c r="BI13" s="286"/>
      <c r="BJ13" s="286"/>
      <c r="BK13" s="286"/>
      <c r="BL13" s="287"/>
    </row>
    <row r="14" spans="1:66" ht="24" customHeight="1" thickBot="1" x14ac:dyDescent="0.3">
      <c r="A14" s="310"/>
      <c r="B14" s="205" t="s">
        <v>6</v>
      </c>
      <c r="C14" s="206">
        <v>30077.22</v>
      </c>
      <c r="D14" s="206">
        <v>27256</v>
      </c>
      <c r="E14" s="207">
        <v>38994.39</v>
      </c>
      <c r="F14" s="206">
        <v>37399</v>
      </c>
      <c r="G14" s="207">
        <v>29818.06</v>
      </c>
      <c r="H14" s="208">
        <v>27000</v>
      </c>
      <c r="I14" s="162" t="s">
        <v>52</v>
      </c>
      <c r="J14" s="163" t="s">
        <v>53</v>
      </c>
      <c r="K14" s="52">
        <f>E14/84.4*100</f>
        <v>46201.883886255921</v>
      </c>
      <c r="L14" s="53">
        <f>F14/84.4*100</f>
        <v>44311.611374407577</v>
      </c>
      <c r="M14" s="54">
        <f>G14/84.4*100</f>
        <v>35329.454976303314</v>
      </c>
      <c r="N14" s="55">
        <f>H14/84.4*100</f>
        <v>31990.521327014216</v>
      </c>
      <c r="O14" s="209">
        <v>0.16600000000000001</v>
      </c>
      <c r="P14" s="210">
        <v>0.13700000000000001</v>
      </c>
      <c r="Q14" s="211">
        <v>0.16600000000000001</v>
      </c>
      <c r="R14" s="212" t="s">
        <v>108</v>
      </c>
      <c r="S14" s="213" t="s">
        <v>74</v>
      </c>
      <c r="T14" s="315"/>
      <c r="U14" s="316"/>
      <c r="V14" s="316"/>
      <c r="W14" s="316"/>
      <c r="X14" s="317"/>
      <c r="Y14" s="316"/>
      <c r="Z14" s="316"/>
      <c r="AA14" s="316"/>
      <c r="AB14" s="316"/>
      <c r="AC14" s="317"/>
      <c r="AD14" s="315"/>
      <c r="AE14" s="316"/>
      <c r="AF14" s="316"/>
      <c r="AG14" s="316"/>
      <c r="AH14" s="317"/>
      <c r="AI14" s="211">
        <v>0.7320000000000001</v>
      </c>
      <c r="AJ14" s="210">
        <v>0.79699999999999993</v>
      </c>
      <c r="AK14" s="211">
        <v>0.73100000000000009</v>
      </c>
      <c r="AL14" s="212" t="s">
        <v>52</v>
      </c>
      <c r="AM14" s="214" t="s">
        <v>53</v>
      </c>
      <c r="AN14" s="211">
        <v>0.52200000000000002</v>
      </c>
      <c r="AO14" s="210">
        <v>0.70199999999999996</v>
      </c>
      <c r="AP14" s="210">
        <v>0.51900000000000002</v>
      </c>
      <c r="AQ14" s="212" t="s">
        <v>52</v>
      </c>
      <c r="AR14" s="78" t="s">
        <v>53</v>
      </c>
      <c r="AS14" s="56">
        <v>0.21000000000000002</v>
      </c>
      <c r="AT14" s="210">
        <v>9.5000000000000001E-2</v>
      </c>
      <c r="AU14" s="57">
        <v>0.21200000000000002</v>
      </c>
      <c r="AV14" s="212" t="s">
        <v>52</v>
      </c>
      <c r="AW14" s="214" t="s">
        <v>53</v>
      </c>
      <c r="AX14" s="209">
        <v>0.84499999999999997</v>
      </c>
      <c r="AY14" s="210">
        <v>0.90900000000000003</v>
      </c>
      <c r="AZ14" s="210">
        <v>0.84299999999999997</v>
      </c>
      <c r="BA14" s="70" t="s">
        <v>52</v>
      </c>
      <c r="BB14" s="78" t="s">
        <v>53</v>
      </c>
      <c r="BC14" s="306"/>
      <c r="BD14" s="307"/>
      <c r="BE14" s="307"/>
      <c r="BF14" s="307"/>
      <c r="BG14" s="308"/>
      <c r="BH14" s="306"/>
      <c r="BI14" s="307"/>
      <c r="BJ14" s="307"/>
      <c r="BK14" s="307"/>
      <c r="BL14" s="308"/>
    </row>
    <row r="15" spans="1:66" ht="24" customHeight="1" thickBot="1" x14ac:dyDescent="0.3">
      <c r="A15" s="309" t="s">
        <v>69</v>
      </c>
      <c r="B15" s="215" t="s">
        <v>2</v>
      </c>
      <c r="C15" s="216">
        <v>48394.73</v>
      </c>
      <c r="D15" s="216">
        <v>42000</v>
      </c>
      <c r="E15" s="54">
        <v>49659.68</v>
      </c>
      <c r="F15" s="52">
        <v>34000</v>
      </c>
      <c r="G15" s="54">
        <v>48337.17</v>
      </c>
      <c r="H15" s="53">
        <v>42000</v>
      </c>
      <c r="I15" s="168" t="s">
        <v>109</v>
      </c>
      <c r="J15" s="170" t="s">
        <v>74</v>
      </c>
      <c r="K15" s="216">
        <f>E15/123*100</f>
        <v>40373.723577235774</v>
      </c>
      <c r="L15" s="217">
        <f>F15/123*100</f>
        <v>27642.276422764229</v>
      </c>
      <c r="M15" s="218">
        <f>G15/123*100</f>
        <v>39298.512195121955</v>
      </c>
      <c r="N15" s="219">
        <f>H15/123*100</f>
        <v>34146.341463414632</v>
      </c>
      <c r="O15" s="58">
        <v>9.7000000000000003E-2</v>
      </c>
      <c r="P15" s="57">
        <v>0.193</v>
      </c>
      <c r="Q15" s="56">
        <v>9.1999999999999998E-2</v>
      </c>
      <c r="R15" s="70" t="s">
        <v>52</v>
      </c>
      <c r="S15" s="220" t="s">
        <v>53</v>
      </c>
      <c r="T15" s="221">
        <v>0.184</v>
      </c>
      <c r="U15" s="222">
        <v>0.182</v>
      </c>
      <c r="V15" s="222">
        <v>0.22500000000000001</v>
      </c>
      <c r="W15" s="223" t="s">
        <v>52</v>
      </c>
      <c r="X15" s="224" t="s">
        <v>53</v>
      </c>
      <c r="Y15" s="225">
        <v>0.30499999999999999</v>
      </c>
      <c r="Z15" s="222">
        <v>0.30099999999999999</v>
      </c>
      <c r="AA15" s="222">
        <v>0.376</v>
      </c>
      <c r="AB15" s="226" t="s">
        <v>52</v>
      </c>
      <c r="AC15" s="227" t="s">
        <v>53</v>
      </c>
      <c r="AD15" s="228">
        <v>0.127</v>
      </c>
      <c r="AE15" s="222">
        <v>0.123</v>
      </c>
      <c r="AF15" s="222">
        <v>0.22</v>
      </c>
      <c r="AG15" s="223" t="s">
        <v>52</v>
      </c>
      <c r="AH15" s="227" t="s">
        <v>53</v>
      </c>
      <c r="AI15" s="229">
        <v>0.81300000000000017</v>
      </c>
      <c r="AJ15" s="51">
        <v>0.67700000000000005</v>
      </c>
      <c r="AK15" s="229">
        <v>0.81900000000000017</v>
      </c>
      <c r="AL15" s="65" t="s">
        <v>52</v>
      </c>
      <c r="AM15" s="230" t="s">
        <v>53</v>
      </c>
      <c r="AN15" s="58">
        <v>0.70900000000000007</v>
      </c>
      <c r="AO15" s="57">
        <v>0.63300000000000001</v>
      </c>
      <c r="AP15" s="57">
        <v>0.71200000000000008</v>
      </c>
      <c r="AQ15" s="70" t="s">
        <v>108</v>
      </c>
      <c r="AR15" s="230" t="s">
        <v>74</v>
      </c>
      <c r="AS15" s="229">
        <v>0.10400000000000001</v>
      </c>
      <c r="AT15" s="57">
        <v>4.3999999999999997E-2</v>
      </c>
      <c r="AU15" s="51">
        <v>0.10700000000000001</v>
      </c>
      <c r="AV15" s="70" t="s">
        <v>52</v>
      </c>
      <c r="AW15" s="78" t="s">
        <v>53</v>
      </c>
      <c r="AX15" s="56">
        <v>0.82799999999999996</v>
      </c>
      <c r="AY15" s="57">
        <v>0.79400000000000004</v>
      </c>
      <c r="AZ15" s="57">
        <v>0.82899999999999996</v>
      </c>
      <c r="BA15" s="65" t="s">
        <v>108</v>
      </c>
      <c r="BB15" s="230" t="s">
        <v>74</v>
      </c>
      <c r="BC15" s="229">
        <v>5.0000000000000001E-3</v>
      </c>
      <c r="BD15" s="51">
        <v>9.0999999999999998E-2</v>
      </c>
      <c r="BE15" s="51">
        <v>0</v>
      </c>
      <c r="BF15" s="141" t="s">
        <v>52</v>
      </c>
      <c r="BG15" s="231" t="s">
        <v>75</v>
      </c>
      <c r="BH15" s="56">
        <v>0.121</v>
      </c>
      <c r="BI15" s="51">
        <v>2.1999999999999999E-2</v>
      </c>
      <c r="BJ15" s="57">
        <v>0.127</v>
      </c>
      <c r="BK15" s="77" t="s">
        <v>52</v>
      </c>
      <c r="BL15" s="142" t="s">
        <v>53</v>
      </c>
    </row>
    <row r="16" spans="1:66" ht="24" customHeight="1" thickBot="1" x14ac:dyDescent="0.3">
      <c r="A16" s="310"/>
      <c r="B16" s="198" t="s">
        <v>3</v>
      </c>
      <c r="C16" s="52">
        <v>36649.919999999998</v>
      </c>
      <c r="D16" s="52">
        <v>32000</v>
      </c>
      <c r="E16" s="54">
        <v>40050</v>
      </c>
      <c r="F16" s="52">
        <v>34000</v>
      </c>
      <c r="G16" s="54">
        <v>36579.230000000003</v>
      </c>
      <c r="H16" s="53">
        <v>32000</v>
      </c>
      <c r="I16" s="168" t="s">
        <v>52</v>
      </c>
      <c r="J16" s="170" t="s">
        <v>75</v>
      </c>
      <c r="K16" s="52">
        <f>E16/111.6*100</f>
        <v>35887.096774193546</v>
      </c>
      <c r="L16" s="53">
        <f>F16/111.6*100</f>
        <v>30465.94982078853</v>
      </c>
      <c r="M16" s="54">
        <f>G16/111.6*100</f>
        <v>32777.087813620077</v>
      </c>
      <c r="N16" s="55">
        <f>H16/111.6*100</f>
        <v>28673.835125448029</v>
      </c>
      <c r="O16" s="58">
        <v>0.11</v>
      </c>
      <c r="P16" s="57">
        <v>0.17899999999999999</v>
      </c>
      <c r="Q16" s="56">
        <v>0.108</v>
      </c>
      <c r="R16" s="70" t="s">
        <v>108</v>
      </c>
      <c r="S16" s="71" t="s">
        <v>74</v>
      </c>
      <c r="T16" s="312" t="s">
        <v>56</v>
      </c>
      <c r="U16" s="313"/>
      <c r="V16" s="313"/>
      <c r="W16" s="313"/>
      <c r="X16" s="314"/>
      <c r="Y16" s="313" t="s">
        <v>56</v>
      </c>
      <c r="Z16" s="313"/>
      <c r="AA16" s="313"/>
      <c r="AB16" s="313"/>
      <c r="AC16" s="314"/>
      <c r="AD16" s="312" t="s">
        <v>56</v>
      </c>
      <c r="AE16" s="313"/>
      <c r="AF16" s="313"/>
      <c r="AG16" s="313"/>
      <c r="AH16" s="314"/>
      <c r="AI16" s="56">
        <v>0.82300000000000006</v>
      </c>
      <c r="AJ16" s="57">
        <v>0.75300000000000011</v>
      </c>
      <c r="AK16" s="56">
        <v>0.82700000000000007</v>
      </c>
      <c r="AL16" s="70" t="s">
        <v>108</v>
      </c>
      <c r="AM16" s="78" t="s">
        <v>74</v>
      </c>
      <c r="AN16" s="56">
        <v>0.73</v>
      </c>
      <c r="AO16" s="57">
        <v>0.69800000000000006</v>
      </c>
      <c r="AP16" s="57">
        <v>0.73099999999999998</v>
      </c>
      <c r="AQ16" s="70" t="s">
        <v>108</v>
      </c>
      <c r="AR16" s="78" t="s">
        <v>74</v>
      </c>
      <c r="AS16" s="56">
        <v>9.2999999999999999E-2</v>
      </c>
      <c r="AT16" s="57">
        <v>5.5E-2</v>
      </c>
      <c r="AU16" s="57">
        <v>9.6000000000000002E-2</v>
      </c>
      <c r="AV16" s="70" t="s">
        <v>108</v>
      </c>
      <c r="AW16" s="78" t="s">
        <v>74</v>
      </c>
      <c r="AX16" s="56">
        <v>0.83599999999999997</v>
      </c>
      <c r="AY16" s="57">
        <v>0.72099999999999997</v>
      </c>
      <c r="AZ16" s="57">
        <v>0.83899999999999997</v>
      </c>
      <c r="BA16" s="70" t="s">
        <v>78</v>
      </c>
      <c r="BB16" s="78" t="s">
        <v>53</v>
      </c>
      <c r="BC16" s="56">
        <v>1E-3</v>
      </c>
      <c r="BD16" s="57">
        <v>4.8000000000000001E-2</v>
      </c>
      <c r="BE16" s="57">
        <v>0</v>
      </c>
      <c r="BF16" s="70" t="s">
        <v>108</v>
      </c>
      <c r="BG16" s="78" t="s">
        <v>74</v>
      </c>
      <c r="BH16" s="282" t="s">
        <v>56</v>
      </c>
      <c r="BI16" s="283"/>
      <c r="BJ16" s="283"/>
      <c r="BK16" s="283"/>
      <c r="BL16" s="284"/>
    </row>
    <row r="17" spans="1:64" ht="24" customHeight="1" thickBot="1" x14ac:dyDescent="0.3">
      <c r="A17" s="310"/>
      <c r="B17" s="198" t="s">
        <v>4</v>
      </c>
      <c r="C17" s="52">
        <v>31582.29</v>
      </c>
      <c r="D17" s="52">
        <v>29000</v>
      </c>
      <c r="E17" s="54">
        <v>32895.99</v>
      </c>
      <c r="F17" s="52">
        <v>34191.11</v>
      </c>
      <c r="G17" s="54">
        <v>31556.76</v>
      </c>
      <c r="H17" s="53">
        <v>29000</v>
      </c>
      <c r="I17" s="168" t="s">
        <v>109</v>
      </c>
      <c r="J17" s="170" t="s">
        <v>53</v>
      </c>
      <c r="K17" s="52">
        <f>E17/97.4*100</f>
        <v>33774.117043121143</v>
      </c>
      <c r="L17" s="53">
        <f>F17/97.4*100</f>
        <v>35103.809034907594</v>
      </c>
      <c r="M17" s="54">
        <f>G17/97.4*100</f>
        <v>32399.13757700205</v>
      </c>
      <c r="N17" s="55">
        <f>H17/97.4*100</f>
        <v>29774.127310061602</v>
      </c>
      <c r="O17" s="58">
        <v>0.128</v>
      </c>
      <c r="P17" s="57">
        <v>0.13500000000000001</v>
      </c>
      <c r="Q17" s="56">
        <v>0.128</v>
      </c>
      <c r="R17" s="70" t="s">
        <v>108</v>
      </c>
      <c r="S17" s="71" t="s">
        <v>74</v>
      </c>
      <c r="T17" s="312"/>
      <c r="U17" s="313"/>
      <c r="V17" s="313"/>
      <c r="W17" s="313"/>
      <c r="X17" s="314"/>
      <c r="Y17" s="313"/>
      <c r="Z17" s="313"/>
      <c r="AA17" s="313"/>
      <c r="AB17" s="313"/>
      <c r="AC17" s="314"/>
      <c r="AD17" s="312"/>
      <c r="AE17" s="313"/>
      <c r="AF17" s="313"/>
      <c r="AG17" s="313"/>
      <c r="AH17" s="314"/>
      <c r="AI17" s="75">
        <v>0.69500000000000006</v>
      </c>
      <c r="AJ17" s="57">
        <v>0.57100000000000006</v>
      </c>
      <c r="AK17" s="75">
        <v>0.69700000000000006</v>
      </c>
      <c r="AL17" s="70" t="s">
        <v>108</v>
      </c>
      <c r="AM17" s="78" t="s">
        <v>74</v>
      </c>
      <c r="AN17" s="75">
        <v>0.60799999999999998</v>
      </c>
      <c r="AO17" s="57">
        <v>0.5</v>
      </c>
      <c r="AP17" s="57">
        <v>0.61099999999999999</v>
      </c>
      <c r="AQ17" s="70" t="s">
        <v>108</v>
      </c>
      <c r="AR17" s="78" t="s">
        <v>74</v>
      </c>
      <c r="AS17" s="56">
        <v>8.7000000000000008E-2</v>
      </c>
      <c r="AT17" s="57">
        <v>7.1000000000000008E-2</v>
      </c>
      <c r="AU17" s="57">
        <v>8.6000000000000007E-2</v>
      </c>
      <c r="AV17" s="70" t="s">
        <v>108</v>
      </c>
      <c r="AW17" s="78" t="s">
        <v>74</v>
      </c>
      <c r="AX17" s="56">
        <v>0.81</v>
      </c>
      <c r="AY17" s="57">
        <v>0.81200000000000006</v>
      </c>
      <c r="AZ17" s="57">
        <v>0.81</v>
      </c>
      <c r="BA17" s="70" t="s">
        <v>108</v>
      </c>
      <c r="BB17" s="78" t="s">
        <v>74</v>
      </c>
      <c r="BC17" s="282" t="s">
        <v>56</v>
      </c>
      <c r="BD17" s="283"/>
      <c r="BE17" s="283"/>
      <c r="BF17" s="283"/>
      <c r="BG17" s="284"/>
      <c r="BH17" s="285"/>
      <c r="BI17" s="286"/>
      <c r="BJ17" s="286"/>
      <c r="BK17" s="286"/>
      <c r="BL17" s="287"/>
    </row>
    <row r="18" spans="1:64" ht="24" customHeight="1" thickBot="1" x14ac:dyDescent="0.3">
      <c r="A18" s="310"/>
      <c r="B18" s="198" t="s">
        <v>5</v>
      </c>
      <c r="C18" s="52">
        <v>29343.5</v>
      </c>
      <c r="D18" s="52">
        <v>26000</v>
      </c>
      <c r="E18" s="54">
        <v>32620.76</v>
      </c>
      <c r="F18" s="52">
        <v>23229</v>
      </c>
      <c r="G18" s="54">
        <v>29258.22</v>
      </c>
      <c r="H18" s="53">
        <v>26000</v>
      </c>
      <c r="I18" s="168" t="s">
        <v>109</v>
      </c>
      <c r="J18" s="170" t="s">
        <v>74</v>
      </c>
      <c r="K18" s="52">
        <f>E18/89.4*100</f>
        <v>36488.545861297534</v>
      </c>
      <c r="L18" s="53">
        <f>F18/89.4*100</f>
        <v>25983.221476510069</v>
      </c>
      <c r="M18" s="54">
        <f>G18/89.4*100</f>
        <v>32727.31543624161</v>
      </c>
      <c r="N18" s="55">
        <f>H18/89.4*100</f>
        <v>29082.774049216998</v>
      </c>
      <c r="O18" s="58">
        <v>0.156</v>
      </c>
      <c r="P18" s="57">
        <v>0.187</v>
      </c>
      <c r="Q18" s="56">
        <v>0.154</v>
      </c>
      <c r="R18" s="70" t="s">
        <v>108</v>
      </c>
      <c r="S18" s="71" t="s">
        <v>74</v>
      </c>
      <c r="T18" s="312"/>
      <c r="U18" s="313"/>
      <c r="V18" s="313"/>
      <c r="W18" s="313"/>
      <c r="X18" s="314"/>
      <c r="Y18" s="313"/>
      <c r="Z18" s="313"/>
      <c r="AA18" s="313"/>
      <c r="AB18" s="313"/>
      <c r="AC18" s="314"/>
      <c r="AD18" s="312"/>
      <c r="AE18" s="313"/>
      <c r="AF18" s="313"/>
      <c r="AG18" s="313"/>
      <c r="AH18" s="314"/>
      <c r="AI18" s="56">
        <v>0.81300000000000017</v>
      </c>
      <c r="AJ18" s="57">
        <v>0.71300000000000019</v>
      </c>
      <c r="AK18" s="56">
        <v>0.81800000000000017</v>
      </c>
      <c r="AL18" s="70" t="s">
        <v>52</v>
      </c>
      <c r="AM18" s="78" t="s">
        <v>53</v>
      </c>
      <c r="AN18" s="56">
        <v>0.69300000000000006</v>
      </c>
      <c r="AO18" s="57">
        <v>0.54300000000000004</v>
      </c>
      <c r="AP18" s="57">
        <v>0.70000000000000007</v>
      </c>
      <c r="AQ18" s="70" t="s">
        <v>52</v>
      </c>
      <c r="AR18" s="78" t="s">
        <v>53</v>
      </c>
      <c r="AS18" s="56">
        <v>0.12000000000000001</v>
      </c>
      <c r="AT18" s="57">
        <v>0.16999999999999998</v>
      </c>
      <c r="AU18" s="57">
        <v>0.11800000000000001</v>
      </c>
      <c r="AV18" s="70" t="s">
        <v>52</v>
      </c>
      <c r="AW18" s="78" t="s">
        <v>53</v>
      </c>
      <c r="AX18" s="56">
        <v>0.83599999999999997</v>
      </c>
      <c r="AY18" s="57">
        <v>0.77900000000000003</v>
      </c>
      <c r="AZ18" s="57">
        <v>0.83799999999999997</v>
      </c>
      <c r="BA18" s="70" t="s">
        <v>108</v>
      </c>
      <c r="BB18" s="78" t="s">
        <v>53</v>
      </c>
      <c r="BC18" s="285"/>
      <c r="BD18" s="286"/>
      <c r="BE18" s="286"/>
      <c r="BF18" s="286"/>
      <c r="BG18" s="287"/>
      <c r="BH18" s="285"/>
      <c r="BI18" s="286"/>
      <c r="BJ18" s="286"/>
      <c r="BK18" s="286"/>
      <c r="BL18" s="287"/>
    </row>
    <row r="19" spans="1:64" ht="24" customHeight="1" thickBot="1" x14ac:dyDescent="0.3">
      <c r="A19" s="310"/>
      <c r="B19" s="205" t="s">
        <v>6</v>
      </c>
      <c r="C19" s="206">
        <v>25823.94</v>
      </c>
      <c r="D19" s="206">
        <v>22479</v>
      </c>
      <c r="E19" s="207">
        <v>30313.61</v>
      </c>
      <c r="F19" s="206">
        <v>29849</v>
      </c>
      <c r="G19" s="207">
        <v>25657.85</v>
      </c>
      <c r="H19" s="208">
        <v>22343</v>
      </c>
      <c r="I19" s="162" t="s">
        <v>109</v>
      </c>
      <c r="J19" s="163" t="s">
        <v>74</v>
      </c>
      <c r="K19" s="206">
        <f>E19/84.3*100</f>
        <v>35959.205219454336</v>
      </c>
      <c r="L19" s="208">
        <f>F19/84.3*100</f>
        <v>35408.066429418745</v>
      </c>
      <c r="M19" s="207">
        <f>G19/84.3*100</f>
        <v>30436.358244365361</v>
      </c>
      <c r="N19" s="232">
        <f>H19/84.3*100</f>
        <v>26504.151838671412</v>
      </c>
      <c r="O19" s="58">
        <v>0.123</v>
      </c>
      <c r="P19" s="57">
        <v>0.157</v>
      </c>
      <c r="Q19" s="56">
        <v>0.121</v>
      </c>
      <c r="R19" s="212" t="s">
        <v>108</v>
      </c>
      <c r="S19" s="213" t="s">
        <v>74</v>
      </c>
      <c r="T19" s="315"/>
      <c r="U19" s="316"/>
      <c r="V19" s="316"/>
      <c r="W19" s="316"/>
      <c r="X19" s="317"/>
      <c r="Y19" s="316"/>
      <c r="Z19" s="316"/>
      <c r="AA19" s="316"/>
      <c r="AB19" s="316"/>
      <c r="AC19" s="317"/>
      <c r="AD19" s="315"/>
      <c r="AE19" s="316"/>
      <c r="AF19" s="316"/>
      <c r="AG19" s="316"/>
      <c r="AH19" s="317"/>
      <c r="AI19" s="211">
        <v>0.84100000000000008</v>
      </c>
      <c r="AJ19" s="210">
        <v>0.70300000000000007</v>
      </c>
      <c r="AK19" s="211">
        <v>0.84800000000000009</v>
      </c>
      <c r="AL19" s="212" t="s">
        <v>52</v>
      </c>
      <c r="AM19" s="214" t="s">
        <v>53</v>
      </c>
      <c r="AN19" s="56">
        <v>0.73299999999999998</v>
      </c>
      <c r="AO19" s="57">
        <v>0.60699999999999998</v>
      </c>
      <c r="AP19" s="57">
        <v>0.73899999999999999</v>
      </c>
      <c r="AQ19" s="212" t="s">
        <v>52</v>
      </c>
      <c r="AR19" s="78" t="s">
        <v>53</v>
      </c>
      <c r="AS19" s="211">
        <v>0.10800000000000001</v>
      </c>
      <c r="AT19" s="210">
        <v>9.5999999999999988E-2</v>
      </c>
      <c r="AU19" s="210">
        <v>0.10900000000000001</v>
      </c>
      <c r="AV19" s="212" t="s">
        <v>52</v>
      </c>
      <c r="AW19" s="214" t="s">
        <v>53</v>
      </c>
      <c r="AX19" s="211">
        <v>0.84599999999999997</v>
      </c>
      <c r="AY19" s="210">
        <v>0.871</v>
      </c>
      <c r="AZ19" s="210">
        <v>0.84499999999999997</v>
      </c>
      <c r="BA19" s="212" t="s">
        <v>52</v>
      </c>
      <c r="BB19" s="214" t="s">
        <v>53</v>
      </c>
      <c r="BC19" s="306"/>
      <c r="BD19" s="307"/>
      <c r="BE19" s="307"/>
      <c r="BF19" s="307"/>
      <c r="BG19" s="308"/>
      <c r="BH19" s="306"/>
      <c r="BI19" s="307"/>
      <c r="BJ19" s="307"/>
      <c r="BK19" s="307"/>
      <c r="BL19" s="308"/>
    </row>
    <row r="20" spans="1:64" ht="24" customHeight="1" thickBot="1" x14ac:dyDescent="0.3">
      <c r="A20" s="309" t="s">
        <v>70</v>
      </c>
      <c r="B20" s="215" t="s">
        <v>2</v>
      </c>
      <c r="C20" s="52">
        <v>50643.18</v>
      </c>
      <c r="D20" s="52">
        <v>45000</v>
      </c>
      <c r="E20" s="54">
        <v>57410.18</v>
      </c>
      <c r="F20" s="52">
        <v>51000</v>
      </c>
      <c r="G20" s="54">
        <v>50305.95</v>
      </c>
      <c r="H20" s="53">
        <v>44000</v>
      </c>
      <c r="I20" s="168" t="s">
        <v>52</v>
      </c>
      <c r="J20" s="170" t="s">
        <v>53</v>
      </c>
      <c r="K20" s="52">
        <f>E20/122.7*100</f>
        <v>46789.062754686231</v>
      </c>
      <c r="L20" s="53">
        <f>F20/122.7*100</f>
        <v>41564.792176039118</v>
      </c>
      <c r="M20" s="54">
        <f>G20/122.7*100</f>
        <v>40999.144254278726</v>
      </c>
      <c r="N20" s="55">
        <f>H20/122.7*100</f>
        <v>35859.820700896496</v>
      </c>
      <c r="O20" s="233">
        <v>0.13400000000000001</v>
      </c>
      <c r="P20" s="51">
        <v>0.17199999999999999</v>
      </c>
      <c r="Q20" s="229">
        <v>0.13100000000000001</v>
      </c>
      <c r="R20" s="70" t="s">
        <v>52</v>
      </c>
      <c r="S20" s="220" t="s">
        <v>53</v>
      </c>
      <c r="T20" s="221">
        <v>0.215</v>
      </c>
      <c r="U20" s="222">
        <v>0.214</v>
      </c>
      <c r="V20" s="222">
        <v>0.24299999999999999</v>
      </c>
      <c r="W20" s="223" t="s">
        <v>52</v>
      </c>
      <c r="X20" s="224" t="s">
        <v>53</v>
      </c>
      <c r="Y20" s="225">
        <v>0.30199999999999999</v>
      </c>
      <c r="Z20" s="234">
        <v>0.30199999999999999</v>
      </c>
      <c r="AA20" s="234">
        <v>0.314</v>
      </c>
      <c r="AB20" s="226" t="s">
        <v>52</v>
      </c>
      <c r="AC20" s="227" t="s">
        <v>53</v>
      </c>
      <c r="AD20" s="228">
        <v>0.16600000000000001</v>
      </c>
      <c r="AE20" s="222">
        <v>0.16400000000000001</v>
      </c>
      <c r="AF20" s="225">
        <v>0.19500000000000001</v>
      </c>
      <c r="AG20" s="223" t="s">
        <v>52</v>
      </c>
      <c r="AH20" s="227" t="s">
        <v>53</v>
      </c>
      <c r="AI20" s="229">
        <v>0.7380000000000001</v>
      </c>
      <c r="AJ20" s="51">
        <v>0.72600000000000009</v>
      </c>
      <c r="AK20" s="229">
        <v>0.7410000000000001</v>
      </c>
      <c r="AL20" s="65" t="s">
        <v>108</v>
      </c>
      <c r="AM20" s="230" t="s">
        <v>74</v>
      </c>
      <c r="AN20" s="233">
        <v>0.66900000000000004</v>
      </c>
      <c r="AO20" s="51">
        <v>0.66600000000000004</v>
      </c>
      <c r="AP20" s="51">
        <v>0.67</v>
      </c>
      <c r="AQ20" s="70" t="s">
        <v>108</v>
      </c>
      <c r="AR20" s="230" t="s">
        <v>74</v>
      </c>
      <c r="AS20" s="229">
        <v>6.9000000000000006E-2</v>
      </c>
      <c r="AT20" s="51">
        <v>0.06</v>
      </c>
      <c r="AU20" s="51">
        <v>7.1000000000000008E-2</v>
      </c>
      <c r="AV20" s="70" t="s">
        <v>108</v>
      </c>
      <c r="AW20" s="78" t="s">
        <v>74</v>
      </c>
      <c r="AX20" s="56">
        <v>0.80700000000000005</v>
      </c>
      <c r="AY20" s="57">
        <v>0.77800000000000002</v>
      </c>
      <c r="AZ20" s="57">
        <v>0.80800000000000005</v>
      </c>
      <c r="BA20" s="70" t="s">
        <v>108</v>
      </c>
      <c r="BB20" s="78" t="s">
        <v>74</v>
      </c>
      <c r="BC20" s="229">
        <v>3.0000000000000001E-3</v>
      </c>
      <c r="BD20" s="51">
        <v>2.3E-2</v>
      </c>
      <c r="BE20" s="51">
        <v>2E-3</v>
      </c>
      <c r="BF20" s="65" t="s">
        <v>108</v>
      </c>
      <c r="BG20" s="230" t="s">
        <v>74</v>
      </c>
      <c r="BH20" s="56">
        <v>0.126</v>
      </c>
      <c r="BI20" s="51">
        <v>0.08</v>
      </c>
      <c r="BJ20" s="57">
        <v>0.128</v>
      </c>
      <c r="BK20" s="77" t="s">
        <v>52</v>
      </c>
      <c r="BL20" s="142" t="s">
        <v>53</v>
      </c>
    </row>
    <row r="21" spans="1:64" ht="24" customHeight="1" thickBot="1" x14ac:dyDescent="0.3">
      <c r="A21" s="310"/>
      <c r="B21" s="198" t="s">
        <v>3</v>
      </c>
      <c r="C21" s="52">
        <v>41695.279999999999</v>
      </c>
      <c r="D21" s="52">
        <v>36000</v>
      </c>
      <c r="E21" s="54">
        <v>48595.35</v>
      </c>
      <c r="F21" s="52">
        <v>42000</v>
      </c>
      <c r="G21" s="54">
        <v>41347.47</v>
      </c>
      <c r="H21" s="53">
        <v>36000</v>
      </c>
      <c r="I21" s="168" t="s">
        <v>52</v>
      </c>
      <c r="J21" s="170" t="s">
        <v>55</v>
      </c>
      <c r="K21" s="52">
        <f>E21/110.4*100</f>
        <v>44017.52717391304</v>
      </c>
      <c r="L21" s="53">
        <f>F21/110.4*100</f>
        <v>38043.47826086956</v>
      </c>
      <c r="M21" s="54">
        <f>G21/110.4*100</f>
        <v>37452.418478260872</v>
      </c>
      <c r="N21" s="55">
        <f>H21/110.4*100</f>
        <v>32608.695652173912</v>
      </c>
      <c r="O21" s="58">
        <v>0.13900000000000001</v>
      </c>
      <c r="P21" s="57">
        <v>0.152</v>
      </c>
      <c r="Q21" s="56">
        <v>0.13900000000000001</v>
      </c>
      <c r="R21" s="70" t="s">
        <v>108</v>
      </c>
      <c r="S21" s="71" t="s">
        <v>74</v>
      </c>
      <c r="T21" s="312" t="s">
        <v>56</v>
      </c>
      <c r="U21" s="313"/>
      <c r="V21" s="313"/>
      <c r="W21" s="313"/>
      <c r="X21" s="314"/>
      <c r="Y21" s="313" t="s">
        <v>56</v>
      </c>
      <c r="Z21" s="313"/>
      <c r="AA21" s="313"/>
      <c r="AB21" s="313"/>
      <c r="AC21" s="314"/>
      <c r="AD21" s="312" t="s">
        <v>56</v>
      </c>
      <c r="AE21" s="313"/>
      <c r="AF21" s="313"/>
      <c r="AG21" s="313"/>
      <c r="AH21" s="314"/>
      <c r="AI21" s="56">
        <v>0.77200000000000013</v>
      </c>
      <c r="AJ21" s="57">
        <v>0.78400000000000014</v>
      </c>
      <c r="AK21" s="56">
        <v>0.77000000000000013</v>
      </c>
      <c r="AL21" s="70" t="s">
        <v>108</v>
      </c>
      <c r="AM21" s="78" t="s">
        <v>74</v>
      </c>
      <c r="AN21" s="56">
        <v>0.70500000000000007</v>
      </c>
      <c r="AO21" s="57">
        <v>0.71600000000000008</v>
      </c>
      <c r="AP21" s="57">
        <v>0.70500000000000007</v>
      </c>
      <c r="AQ21" s="70" t="s">
        <v>108</v>
      </c>
      <c r="AR21" s="78" t="s">
        <v>74</v>
      </c>
      <c r="AS21" s="56">
        <v>6.7000000000000004E-2</v>
      </c>
      <c r="AT21" s="57">
        <v>6.8000000000000005E-2</v>
      </c>
      <c r="AU21" s="57">
        <v>6.5000000000000016E-2</v>
      </c>
      <c r="AV21" s="70" t="s">
        <v>108</v>
      </c>
      <c r="AW21" s="78" t="s">
        <v>74</v>
      </c>
      <c r="AX21" s="56">
        <v>0.8</v>
      </c>
      <c r="AY21" s="57">
        <v>0.78400000000000003</v>
      </c>
      <c r="AZ21" s="57">
        <v>0.80100000000000005</v>
      </c>
      <c r="BA21" s="70" t="s">
        <v>108</v>
      </c>
      <c r="BB21" s="78" t="s">
        <v>74</v>
      </c>
      <c r="BC21" s="56">
        <v>3.0000000000000001E-3</v>
      </c>
      <c r="BD21" s="57">
        <v>2.1000000000000001E-2</v>
      </c>
      <c r="BE21" s="57">
        <v>2E-3</v>
      </c>
      <c r="BF21" s="70" t="s">
        <v>79</v>
      </c>
      <c r="BG21" s="78" t="s">
        <v>53</v>
      </c>
      <c r="BH21" s="282" t="s">
        <v>56</v>
      </c>
      <c r="BI21" s="283"/>
      <c r="BJ21" s="283"/>
      <c r="BK21" s="283"/>
      <c r="BL21" s="284"/>
    </row>
    <row r="22" spans="1:64" ht="24" customHeight="1" thickBot="1" x14ac:dyDescent="0.3">
      <c r="A22" s="310"/>
      <c r="B22" s="198" t="s">
        <v>4</v>
      </c>
      <c r="C22" s="52">
        <v>36988.26</v>
      </c>
      <c r="D22" s="52">
        <v>32725</v>
      </c>
      <c r="E22" s="54">
        <v>43532.31</v>
      </c>
      <c r="F22" s="52">
        <v>40343</v>
      </c>
      <c r="G22" s="54">
        <v>36692.47</v>
      </c>
      <c r="H22" s="53">
        <v>32000</v>
      </c>
      <c r="I22" s="168" t="s">
        <v>52</v>
      </c>
      <c r="J22" s="170" t="s">
        <v>53</v>
      </c>
      <c r="K22" s="52">
        <f>E22/97.1*100</f>
        <v>44832.451081359424</v>
      </c>
      <c r="L22" s="53">
        <f>F22/97.1*100</f>
        <v>41547.888774459323</v>
      </c>
      <c r="M22" s="54">
        <f>G22/97.1*100</f>
        <v>37788.331616889809</v>
      </c>
      <c r="N22" s="55">
        <f>H22/97.1*100</f>
        <v>32955.715756951598</v>
      </c>
      <c r="O22" s="58">
        <v>0.16900000000000001</v>
      </c>
      <c r="P22" s="57">
        <v>0.193</v>
      </c>
      <c r="Q22" s="56">
        <v>0.16800000000000001</v>
      </c>
      <c r="R22" s="70" t="s">
        <v>52</v>
      </c>
      <c r="S22" s="71" t="s">
        <v>53</v>
      </c>
      <c r="T22" s="312"/>
      <c r="U22" s="313"/>
      <c r="V22" s="313"/>
      <c r="W22" s="313"/>
      <c r="X22" s="314"/>
      <c r="Y22" s="313"/>
      <c r="Z22" s="313"/>
      <c r="AA22" s="313"/>
      <c r="AB22" s="313"/>
      <c r="AC22" s="314"/>
      <c r="AD22" s="312"/>
      <c r="AE22" s="313"/>
      <c r="AF22" s="313"/>
      <c r="AG22" s="313"/>
      <c r="AH22" s="314"/>
      <c r="AI22" s="75">
        <v>0.6170000000000001</v>
      </c>
      <c r="AJ22" s="57">
        <v>0.55600000000000005</v>
      </c>
      <c r="AK22" s="75">
        <v>0.62200000000000011</v>
      </c>
      <c r="AL22" s="70" t="s">
        <v>108</v>
      </c>
      <c r="AM22" s="78" t="s">
        <v>74</v>
      </c>
      <c r="AN22" s="75">
        <v>0.55400000000000005</v>
      </c>
      <c r="AO22" s="57">
        <v>0.52500000000000002</v>
      </c>
      <c r="AP22" s="57">
        <v>0.55600000000000005</v>
      </c>
      <c r="AQ22" s="70" t="s">
        <v>108</v>
      </c>
      <c r="AR22" s="78" t="s">
        <v>74</v>
      </c>
      <c r="AS22" s="56">
        <v>6.3E-2</v>
      </c>
      <c r="AT22" s="57">
        <v>3.1E-2</v>
      </c>
      <c r="AU22" s="57">
        <v>6.6000000000000003E-2</v>
      </c>
      <c r="AV22" s="70" t="s">
        <v>108</v>
      </c>
      <c r="AW22" s="78" t="s">
        <v>74</v>
      </c>
      <c r="AX22" s="56">
        <v>0.77</v>
      </c>
      <c r="AY22" s="57">
        <v>0.73499999999999999</v>
      </c>
      <c r="AZ22" s="57">
        <v>0.77200000000000002</v>
      </c>
      <c r="BA22" s="70" t="s">
        <v>52</v>
      </c>
      <c r="BB22" s="78" t="s">
        <v>53</v>
      </c>
      <c r="BC22" s="56">
        <v>3.0000000000000001E-3</v>
      </c>
      <c r="BD22" s="57">
        <v>1.2E-2</v>
      </c>
      <c r="BE22" s="57">
        <v>3.0000000000000001E-3</v>
      </c>
      <c r="BF22" s="70" t="s">
        <v>79</v>
      </c>
      <c r="BG22" s="78" t="s">
        <v>53</v>
      </c>
      <c r="BH22" s="285"/>
      <c r="BI22" s="286"/>
      <c r="BJ22" s="286"/>
      <c r="BK22" s="286"/>
      <c r="BL22" s="287"/>
    </row>
    <row r="23" spans="1:64" ht="24" customHeight="1" thickBot="1" x14ac:dyDescent="0.3">
      <c r="A23" s="310"/>
      <c r="B23" s="198" t="s">
        <v>5</v>
      </c>
      <c r="C23" s="52">
        <v>32835.72</v>
      </c>
      <c r="D23" s="52">
        <v>30000</v>
      </c>
      <c r="E23" s="54">
        <v>37410.99</v>
      </c>
      <c r="F23" s="52">
        <v>34400</v>
      </c>
      <c r="G23" s="54">
        <v>32604.53</v>
      </c>
      <c r="H23" s="53">
        <v>29800</v>
      </c>
      <c r="I23" s="168" t="s">
        <v>52</v>
      </c>
      <c r="J23" s="170" t="s">
        <v>53</v>
      </c>
      <c r="K23" s="52">
        <f>E23/88.9*100</f>
        <v>42082.103487064116</v>
      </c>
      <c r="L23" s="53">
        <f>F23/88.9*100</f>
        <v>38695.163104611922</v>
      </c>
      <c r="M23" s="54">
        <f>G23/88.9*100</f>
        <v>36675.511811023622</v>
      </c>
      <c r="N23" s="55">
        <f>H23/88.9*100</f>
        <v>33520.809898762651</v>
      </c>
      <c r="O23" s="58">
        <v>0.183</v>
      </c>
      <c r="P23" s="57">
        <v>0.183</v>
      </c>
      <c r="Q23" s="56">
        <v>0.183</v>
      </c>
      <c r="R23" s="70" t="s">
        <v>108</v>
      </c>
      <c r="S23" s="71" t="s">
        <v>74</v>
      </c>
      <c r="T23" s="312"/>
      <c r="U23" s="313"/>
      <c r="V23" s="313"/>
      <c r="W23" s="313"/>
      <c r="X23" s="314"/>
      <c r="Y23" s="313"/>
      <c r="Z23" s="313"/>
      <c r="AA23" s="313"/>
      <c r="AB23" s="313"/>
      <c r="AC23" s="314"/>
      <c r="AD23" s="312"/>
      <c r="AE23" s="313"/>
      <c r="AF23" s="313"/>
      <c r="AG23" s="313"/>
      <c r="AH23" s="314"/>
      <c r="AI23" s="56">
        <v>0.7390000000000001</v>
      </c>
      <c r="AJ23" s="57">
        <v>0.73100000000000009</v>
      </c>
      <c r="AK23" s="56">
        <v>0.7380000000000001</v>
      </c>
      <c r="AL23" s="70" t="s">
        <v>108</v>
      </c>
      <c r="AM23" s="78" t="s">
        <v>53</v>
      </c>
      <c r="AN23" s="56">
        <v>0.64300000000000002</v>
      </c>
      <c r="AO23" s="57">
        <v>0.66900000000000004</v>
      </c>
      <c r="AP23" s="57">
        <v>0.64200000000000002</v>
      </c>
      <c r="AQ23" s="70" t="s">
        <v>108</v>
      </c>
      <c r="AR23" s="78" t="s">
        <v>53</v>
      </c>
      <c r="AS23" s="56">
        <v>9.5999999999999988E-2</v>
      </c>
      <c r="AT23" s="57">
        <v>6.2E-2</v>
      </c>
      <c r="AU23" s="57">
        <v>9.5999999999999988E-2</v>
      </c>
      <c r="AV23" s="70" t="s">
        <v>108</v>
      </c>
      <c r="AW23" s="78" t="s">
        <v>53</v>
      </c>
      <c r="AX23" s="56">
        <v>0.77700000000000002</v>
      </c>
      <c r="AY23" s="57">
        <v>0.79500000000000004</v>
      </c>
      <c r="AZ23" s="57">
        <v>0.77600000000000002</v>
      </c>
      <c r="BA23" s="70" t="s">
        <v>108</v>
      </c>
      <c r="BB23" s="78" t="s">
        <v>53</v>
      </c>
      <c r="BC23" s="282" t="s">
        <v>56</v>
      </c>
      <c r="BD23" s="283"/>
      <c r="BE23" s="283"/>
      <c r="BF23" s="283"/>
      <c r="BG23" s="284"/>
      <c r="BH23" s="285"/>
      <c r="BI23" s="286"/>
      <c r="BJ23" s="286"/>
      <c r="BK23" s="286"/>
      <c r="BL23" s="287"/>
    </row>
    <row r="24" spans="1:64" ht="24" customHeight="1" thickBot="1" x14ac:dyDescent="0.3">
      <c r="A24" s="310"/>
      <c r="B24" s="205" t="s">
        <v>6</v>
      </c>
      <c r="C24" s="206">
        <v>29740.25</v>
      </c>
      <c r="D24" s="206">
        <v>27000</v>
      </c>
      <c r="E24" s="207">
        <v>37297.269999999997</v>
      </c>
      <c r="F24" s="206">
        <v>34003.5</v>
      </c>
      <c r="G24" s="207">
        <v>29327.37</v>
      </c>
      <c r="H24" s="208">
        <v>26755</v>
      </c>
      <c r="I24" s="162" t="s">
        <v>52</v>
      </c>
      <c r="J24" s="163" t="s">
        <v>53</v>
      </c>
      <c r="K24" s="52">
        <f>E24/88.2*100</f>
        <v>42287.154195011331</v>
      </c>
      <c r="L24" s="53">
        <f>F24/88.2*100</f>
        <v>38552.72108843537</v>
      </c>
      <c r="M24" s="54">
        <f>G24/88.2*100</f>
        <v>33250.986394557825</v>
      </c>
      <c r="N24" s="55">
        <f>H24/88.2*100</f>
        <v>30334.467120181405</v>
      </c>
      <c r="O24" s="209">
        <v>0.15</v>
      </c>
      <c r="P24" s="210">
        <v>0.14199999999999999</v>
      </c>
      <c r="Q24" s="211">
        <v>0.15</v>
      </c>
      <c r="R24" s="212" t="s">
        <v>108</v>
      </c>
      <c r="S24" s="213" t="s">
        <v>74</v>
      </c>
      <c r="T24" s="315"/>
      <c r="U24" s="316"/>
      <c r="V24" s="316"/>
      <c r="W24" s="316"/>
      <c r="X24" s="317"/>
      <c r="Y24" s="316"/>
      <c r="Z24" s="316"/>
      <c r="AA24" s="316"/>
      <c r="AB24" s="316"/>
      <c r="AC24" s="317"/>
      <c r="AD24" s="315"/>
      <c r="AE24" s="316"/>
      <c r="AF24" s="316"/>
      <c r="AG24" s="316"/>
      <c r="AH24" s="317"/>
      <c r="AI24" s="211">
        <v>0.76300000000000012</v>
      </c>
      <c r="AJ24" s="210">
        <v>0.76400000000000012</v>
      </c>
      <c r="AK24" s="211">
        <v>0.76300000000000012</v>
      </c>
      <c r="AL24" s="212" t="s">
        <v>108</v>
      </c>
      <c r="AM24" s="214" t="s">
        <v>74</v>
      </c>
      <c r="AN24" s="211">
        <v>0.66600000000000004</v>
      </c>
      <c r="AO24" s="210">
        <v>0.69300000000000006</v>
      </c>
      <c r="AP24" s="210">
        <v>0.66600000000000004</v>
      </c>
      <c r="AQ24" s="212" t="s">
        <v>52</v>
      </c>
      <c r="AR24" s="78" t="s">
        <v>53</v>
      </c>
      <c r="AS24" s="211">
        <v>9.7000000000000003E-2</v>
      </c>
      <c r="AT24" s="210">
        <v>7.0999999999999994E-2</v>
      </c>
      <c r="AU24" s="210">
        <v>9.7000000000000003E-2</v>
      </c>
      <c r="AV24" s="212" t="s">
        <v>52</v>
      </c>
      <c r="AW24" s="214" t="s">
        <v>53</v>
      </c>
      <c r="AX24" s="211">
        <v>0.81100000000000005</v>
      </c>
      <c r="AY24" s="210">
        <v>0.83399999999999996</v>
      </c>
      <c r="AZ24" s="210">
        <v>0.81</v>
      </c>
      <c r="BA24" s="70" t="s">
        <v>52</v>
      </c>
      <c r="BB24" s="78" t="s">
        <v>53</v>
      </c>
      <c r="BC24" s="306"/>
      <c r="BD24" s="307"/>
      <c r="BE24" s="307"/>
      <c r="BF24" s="307"/>
      <c r="BG24" s="308"/>
      <c r="BH24" s="306"/>
      <c r="BI24" s="307"/>
      <c r="BJ24" s="307"/>
      <c r="BK24" s="307"/>
      <c r="BL24" s="308"/>
    </row>
    <row r="25" spans="1:64" ht="24" customHeight="1" thickBot="1" x14ac:dyDescent="0.3">
      <c r="A25" s="309" t="s">
        <v>71</v>
      </c>
      <c r="B25" s="215" t="s">
        <v>2</v>
      </c>
      <c r="C25" s="52">
        <v>49061.47</v>
      </c>
      <c r="D25" s="52">
        <v>43000</v>
      </c>
      <c r="E25" s="54">
        <v>51821.61</v>
      </c>
      <c r="F25" s="52">
        <v>48000</v>
      </c>
      <c r="G25" s="54">
        <v>48963.38</v>
      </c>
      <c r="H25" s="53">
        <v>43000</v>
      </c>
      <c r="I25" s="168" t="s">
        <v>109</v>
      </c>
      <c r="J25" s="170" t="s">
        <v>74</v>
      </c>
      <c r="K25" s="216">
        <f>E25/120*100</f>
        <v>43184.674999999996</v>
      </c>
      <c r="L25" s="217">
        <f>F25/120*100</f>
        <v>40000</v>
      </c>
      <c r="M25" s="218">
        <f>G25/120*100</f>
        <v>40802.816666666666</v>
      </c>
      <c r="N25" s="219">
        <f>H25/120*100</f>
        <v>35833.333333333328</v>
      </c>
      <c r="O25" s="58">
        <v>0.128</v>
      </c>
      <c r="P25" s="57">
        <v>0.16</v>
      </c>
      <c r="Q25" s="56">
        <v>0.126</v>
      </c>
      <c r="R25" s="70" t="s">
        <v>52</v>
      </c>
      <c r="S25" s="220" t="s">
        <v>53</v>
      </c>
      <c r="T25" s="221">
        <v>0.22</v>
      </c>
      <c r="U25" s="222">
        <v>0.22</v>
      </c>
      <c r="V25" s="222">
        <v>0.23400000000000001</v>
      </c>
      <c r="W25" s="223" t="s">
        <v>52</v>
      </c>
      <c r="X25" s="224" t="s">
        <v>53</v>
      </c>
      <c r="Y25" s="225">
        <v>0.32</v>
      </c>
      <c r="Z25" s="234">
        <v>0.32</v>
      </c>
      <c r="AA25" s="222">
        <v>0.32700000000000001</v>
      </c>
      <c r="AB25" s="235" t="s">
        <v>52</v>
      </c>
      <c r="AC25" s="227" t="s">
        <v>53</v>
      </c>
      <c r="AD25" s="221">
        <v>0.15</v>
      </c>
      <c r="AE25" s="236">
        <v>0.14899999999999999</v>
      </c>
      <c r="AF25" s="236">
        <v>0.16300000000000001</v>
      </c>
      <c r="AG25" s="237" t="s">
        <v>52</v>
      </c>
      <c r="AH25" s="238" t="s">
        <v>53</v>
      </c>
      <c r="AI25" s="229">
        <v>0.7330000000000001</v>
      </c>
      <c r="AJ25" s="51">
        <v>0.72300000000000009</v>
      </c>
      <c r="AK25" s="229">
        <v>0.7330000000000001</v>
      </c>
      <c r="AL25" s="65" t="s">
        <v>108</v>
      </c>
      <c r="AM25" s="230" t="s">
        <v>74</v>
      </c>
      <c r="AN25" s="233">
        <v>0.65600000000000003</v>
      </c>
      <c r="AO25" s="51">
        <v>0.66600000000000004</v>
      </c>
      <c r="AP25" s="51">
        <v>0.65600000000000003</v>
      </c>
      <c r="AQ25" s="70" t="s">
        <v>108</v>
      </c>
      <c r="AR25" s="230" t="s">
        <v>74</v>
      </c>
      <c r="AS25" s="229">
        <v>7.7000000000000013E-2</v>
      </c>
      <c r="AT25" s="51">
        <v>5.7000000000000002E-2</v>
      </c>
      <c r="AU25" s="51">
        <v>7.7000000000000013E-2</v>
      </c>
      <c r="AV25" s="70" t="s">
        <v>108</v>
      </c>
      <c r="AW25" s="78" t="s">
        <v>74</v>
      </c>
      <c r="AX25" s="56">
        <v>0.83499999999999996</v>
      </c>
      <c r="AY25" s="57">
        <v>0.80100000000000005</v>
      </c>
      <c r="AZ25" s="57">
        <v>0.83599999999999997</v>
      </c>
      <c r="BA25" s="65" t="s">
        <v>108</v>
      </c>
      <c r="BB25" s="230" t="s">
        <v>74</v>
      </c>
      <c r="BC25" s="229">
        <v>1E-3</v>
      </c>
      <c r="BD25" s="51">
        <v>0.01</v>
      </c>
      <c r="BE25" s="51">
        <v>1E-3</v>
      </c>
      <c r="BF25" s="65" t="s">
        <v>108</v>
      </c>
      <c r="BG25" s="230" t="s">
        <v>74</v>
      </c>
      <c r="BH25" s="56">
        <v>0.152</v>
      </c>
      <c r="BI25" s="51">
        <v>0.106</v>
      </c>
      <c r="BJ25" s="57">
        <v>0.153</v>
      </c>
      <c r="BK25" s="77" t="s">
        <v>52</v>
      </c>
      <c r="BL25" s="142" t="s">
        <v>53</v>
      </c>
    </row>
    <row r="26" spans="1:64" ht="24" customHeight="1" thickBot="1" x14ac:dyDescent="0.3">
      <c r="A26" s="310"/>
      <c r="B26" s="198" t="s">
        <v>3</v>
      </c>
      <c r="C26" s="52">
        <v>40456.67</v>
      </c>
      <c r="D26" s="52">
        <v>35000</v>
      </c>
      <c r="E26" s="54">
        <v>47128.78</v>
      </c>
      <c r="F26" s="52">
        <v>39500</v>
      </c>
      <c r="G26" s="54">
        <v>40221.699999999997</v>
      </c>
      <c r="H26" s="53">
        <v>35000</v>
      </c>
      <c r="I26" s="168" t="s">
        <v>52</v>
      </c>
      <c r="J26" s="170" t="s">
        <v>55</v>
      </c>
      <c r="K26" s="52">
        <f>E26/109.2*100</f>
        <v>43158.22344322344</v>
      </c>
      <c r="L26" s="53">
        <f>F26/109.2*100</f>
        <v>36172.161172161177</v>
      </c>
      <c r="M26" s="54">
        <f>G26/109.2*100</f>
        <v>36833.058608058607</v>
      </c>
      <c r="N26" s="55">
        <f>H26/109.2*100</f>
        <v>32051.282051282051</v>
      </c>
      <c r="O26" s="58">
        <v>0.13300000000000001</v>
      </c>
      <c r="P26" s="57">
        <v>0.18</v>
      </c>
      <c r="Q26" s="56">
        <v>0.13100000000000001</v>
      </c>
      <c r="R26" s="70" t="s">
        <v>108</v>
      </c>
      <c r="S26" s="71" t="s">
        <v>74</v>
      </c>
      <c r="T26" s="312" t="s">
        <v>56</v>
      </c>
      <c r="U26" s="313"/>
      <c r="V26" s="313"/>
      <c r="W26" s="313"/>
      <c r="X26" s="314"/>
      <c r="Y26" s="313" t="s">
        <v>56</v>
      </c>
      <c r="Z26" s="313"/>
      <c r="AA26" s="313"/>
      <c r="AB26" s="313"/>
      <c r="AC26" s="314"/>
      <c r="AD26" s="312" t="s">
        <v>56</v>
      </c>
      <c r="AE26" s="313"/>
      <c r="AF26" s="313"/>
      <c r="AG26" s="313"/>
      <c r="AH26" s="314"/>
      <c r="AI26" s="56">
        <v>0.77700000000000014</v>
      </c>
      <c r="AJ26" s="57">
        <v>0.78500000000000003</v>
      </c>
      <c r="AK26" s="56">
        <v>0.77800000000000014</v>
      </c>
      <c r="AL26" s="70" t="s">
        <v>108</v>
      </c>
      <c r="AM26" s="78" t="s">
        <v>74</v>
      </c>
      <c r="AN26" s="58">
        <v>0.70200000000000007</v>
      </c>
      <c r="AO26" s="57">
        <v>0.71699999999999997</v>
      </c>
      <c r="AP26" s="57">
        <v>0.70200000000000007</v>
      </c>
      <c r="AQ26" s="70" t="s">
        <v>108</v>
      </c>
      <c r="AR26" s="78" t="s">
        <v>74</v>
      </c>
      <c r="AS26" s="56">
        <v>7.5000000000000011E-2</v>
      </c>
      <c r="AT26" s="57">
        <v>6.7999999999999991E-2</v>
      </c>
      <c r="AU26" s="57">
        <v>7.6000000000000012E-2</v>
      </c>
      <c r="AV26" s="70" t="s">
        <v>108</v>
      </c>
      <c r="AW26" s="78" t="s">
        <v>74</v>
      </c>
      <c r="AX26" s="56">
        <v>0.83</v>
      </c>
      <c r="AY26" s="57">
        <v>0.80100000000000005</v>
      </c>
      <c r="AZ26" s="57">
        <v>0.83099999999999996</v>
      </c>
      <c r="BA26" s="70" t="s">
        <v>108</v>
      </c>
      <c r="BB26" s="78" t="s">
        <v>74</v>
      </c>
      <c r="BC26" s="56">
        <v>4.0000000000000001E-3</v>
      </c>
      <c r="BD26" s="57">
        <v>3.1E-2</v>
      </c>
      <c r="BE26" s="57">
        <v>3.0000000000000001E-3</v>
      </c>
      <c r="BF26" s="70" t="s">
        <v>79</v>
      </c>
      <c r="BG26" s="78" t="s">
        <v>53</v>
      </c>
      <c r="BH26" s="282" t="s">
        <v>56</v>
      </c>
      <c r="BI26" s="283"/>
      <c r="BJ26" s="283"/>
      <c r="BK26" s="283"/>
      <c r="BL26" s="284"/>
    </row>
    <row r="27" spans="1:64" ht="24" customHeight="1" thickBot="1" x14ac:dyDescent="0.3">
      <c r="A27" s="310"/>
      <c r="B27" s="198" t="s">
        <v>4</v>
      </c>
      <c r="C27" s="52">
        <v>35682.17</v>
      </c>
      <c r="D27" s="52">
        <v>31122</v>
      </c>
      <c r="E27" s="54">
        <v>42428.19</v>
      </c>
      <c r="F27" s="52">
        <v>36977</v>
      </c>
      <c r="G27" s="54">
        <v>35445.769999999997</v>
      </c>
      <c r="H27" s="53">
        <v>31000</v>
      </c>
      <c r="I27" s="168" t="s">
        <v>52</v>
      </c>
      <c r="J27" s="170" t="s">
        <v>53</v>
      </c>
      <c r="K27" s="52">
        <f>E27/96.8*100</f>
        <v>43830.774793388431</v>
      </c>
      <c r="L27" s="53">
        <f>F27/96.8*100</f>
        <v>38199.380165289258</v>
      </c>
      <c r="M27" s="54">
        <f>G27/96.8*100</f>
        <v>36617.530991735541</v>
      </c>
      <c r="N27" s="55">
        <f>H27/96.8*100</f>
        <v>32024.793388429753</v>
      </c>
      <c r="O27" s="58">
        <v>0.16</v>
      </c>
      <c r="P27" s="57">
        <v>0.121</v>
      </c>
      <c r="Q27" s="56">
        <v>0.161</v>
      </c>
      <c r="R27" s="70" t="s">
        <v>52</v>
      </c>
      <c r="S27" s="71" t="s">
        <v>53</v>
      </c>
      <c r="T27" s="312"/>
      <c r="U27" s="313"/>
      <c r="V27" s="313"/>
      <c r="W27" s="313"/>
      <c r="X27" s="314"/>
      <c r="Y27" s="313"/>
      <c r="Z27" s="313"/>
      <c r="AA27" s="313"/>
      <c r="AB27" s="313"/>
      <c r="AC27" s="314"/>
      <c r="AD27" s="312"/>
      <c r="AE27" s="313"/>
      <c r="AF27" s="313"/>
      <c r="AG27" s="313"/>
      <c r="AH27" s="314"/>
      <c r="AI27" s="75">
        <v>0.63100000000000012</v>
      </c>
      <c r="AJ27" s="57">
        <v>0.59800000000000009</v>
      </c>
      <c r="AK27" s="75">
        <v>0.63200000000000012</v>
      </c>
      <c r="AL27" s="70" t="s">
        <v>108</v>
      </c>
      <c r="AM27" s="78" t="s">
        <v>74</v>
      </c>
      <c r="AN27" s="75">
        <v>0.55400000000000005</v>
      </c>
      <c r="AO27" s="57">
        <v>0.54100000000000004</v>
      </c>
      <c r="AP27" s="57">
        <v>0.55500000000000005</v>
      </c>
      <c r="AQ27" s="70" t="s">
        <v>108</v>
      </c>
      <c r="AR27" s="78" t="s">
        <v>74</v>
      </c>
      <c r="AS27" s="56">
        <v>7.7000000000000013E-2</v>
      </c>
      <c r="AT27" s="57">
        <v>5.7000000000000009E-2</v>
      </c>
      <c r="AU27" s="57">
        <v>7.7000000000000013E-2</v>
      </c>
      <c r="AV27" s="70" t="s">
        <v>108</v>
      </c>
      <c r="AW27" s="78" t="s">
        <v>74</v>
      </c>
      <c r="AX27" s="56">
        <v>0.8</v>
      </c>
      <c r="AY27" s="57">
        <v>0.80500000000000005</v>
      </c>
      <c r="AZ27" s="57">
        <v>0.8</v>
      </c>
      <c r="BA27" s="70" t="s">
        <v>108</v>
      </c>
      <c r="BB27" s="78" t="s">
        <v>74</v>
      </c>
      <c r="BC27" s="56">
        <v>2E-3</v>
      </c>
      <c r="BD27" s="57">
        <v>8.0000000000000002E-3</v>
      </c>
      <c r="BE27" s="57">
        <v>2E-3</v>
      </c>
      <c r="BF27" s="70" t="s">
        <v>79</v>
      </c>
      <c r="BG27" s="78" t="s">
        <v>77</v>
      </c>
      <c r="BH27" s="285"/>
      <c r="BI27" s="286"/>
      <c r="BJ27" s="286"/>
      <c r="BK27" s="286"/>
      <c r="BL27" s="287"/>
    </row>
    <row r="28" spans="1:64" ht="24" customHeight="1" thickBot="1" x14ac:dyDescent="0.3">
      <c r="A28" s="310"/>
      <c r="B28" s="198" t="s">
        <v>5</v>
      </c>
      <c r="C28" s="52">
        <v>32678.799999999999</v>
      </c>
      <c r="D28" s="52">
        <v>29492</v>
      </c>
      <c r="E28" s="54">
        <v>37134.199999999997</v>
      </c>
      <c r="F28" s="52">
        <v>33000</v>
      </c>
      <c r="G28" s="54">
        <v>32498.34</v>
      </c>
      <c r="H28" s="53">
        <v>29181</v>
      </c>
      <c r="I28" s="168" t="s">
        <v>52</v>
      </c>
      <c r="J28" s="170" t="s">
        <v>53</v>
      </c>
      <c r="K28" s="52">
        <f>E28/88.5*100</f>
        <v>41959.548022598872</v>
      </c>
      <c r="L28" s="53">
        <f>F28/88.5*100</f>
        <v>37288.135593220344</v>
      </c>
      <c r="M28" s="54">
        <f>G28/88.5*100</f>
        <v>36721.288135593219</v>
      </c>
      <c r="N28" s="55">
        <f>H28/88.5*100</f>
        <v>32972.881355932201</v>
      </c>
      <c r="O28" s="58">
        <v>0.19</v>
      </c>
      <c r="P28" s="57">
        <v>0.184</v>
      </c>
      <c r="Q28" s="56">
        <v>0.19</v>
      </c>
      <c r="R28" s="70" t="s">
        <v>108</v>
      </c>
      <c r="S28" s="71" t="s">
        <v>74</v>
      </c>
      <c r="T28" s="312"/>
      <c r="U28" s="313"/>
      <c r="V28" s="313"/>
      <c r="W28" s="313"/>
      <c r="X28" s="314"/>
      <c r="Y28" s="313"/>
      <c r="Z28" s="313"/>
      <c r="AA28" s="313"/>
      <c r="AB28" s="313"/>
      <c r="AC28" s="314"/>
      <c r="AD28" s="312"/>
      <c r="AE28" s="313"/>
      <c r="AF28" s="313"/>
      <c r="AG28" s="313"/>
      <c r="AH28" s="314"/>
      <c r="AI28" s="56">
        <v>0.74700000000000011</v>
      </c>
      <c r="AJ28" s="57">
        <v>0.77100000000000013</v>
      </c>
      <c r="AK28" s="56">
        <v>0.74600000000000011</v>
      </c>
      <c r="AL28" s="70" t="s">
        <v>108</v>
      </c>
      <c r="AM28" s="78" t="s">
        <v>74</v>
      </c>
      <c r="AN28" s="58">
        <v>0.63900000000000001</v>
      </c>
      <c r="AO28" s="57">
        <v>0.67400000000000004</v>
      </c>
      <c r="AP28" s="57">
        <v>0.63700000000000001</v>
      </c>
      <c r="AQ28" s="70" t="s">
        <v>108</v>
      </c>
      <c r="AR28" s="78" t="s">
        <v>74</v>
      </c>
      <c r="AS28" s="56">
        <v>0.10800000000000001</v>
      </c>
      <c r="AT28" s="57">
        <v>9.7000000000000003E-2</v>
      </c>
      <c r="AU28" s="57">
        <v>0.10900000000000001</v>
      </c>
      <c r="AV28" s="70" t="s">
        <v>108</v>
      </c>
      <c r="AW28" s="78" t="s">
        <v>74</v>
      </c>
      <c r="AX28" s="56">
        <v>0.8</v>
      </c>
      <c r="AY28" s="57">
        <v>0.77500000000000002</v>
      </c>
      <c r="AZ28" s="57">
        <v>0.80100000000000005</v>
      </c>
      <c r="BA28" s="70" t="s">
        <v>108</v>
      </c>
      <c r="BB28" s="78" t="s">
        <v>74</v>
      </c>
      <c r="BC28" s="282" t="s">
        <v>56</v>
      </c>
      <c r="BD28" s="283"/>
      <c r="BE28" s="283"/>
      <c r="BF28" s="283"/>
      <c r="BG28" s="284"/>
      <c r="BH28" s="285"/>
      <c r="BI28" s="286"/>
      <c r="BJ28" s="286"/>
      <c r="BK28" s="286"/>
      <c r="BL28" s="287"/>
    </row>
    <row r="29" spans="1:64" ht="24" customHeight="1" thickBot="1" x14ac:dyDescent="0.3">
      <c r="A29" s="310"/>
      <c r="B29" s="205" t="s">
        <v>6</v>
      </c>
      <c r="C29" s="206">
        <v>29172.81</v>
      </c>
      <c r="D29" s="206">
        <v>26000</v>
      </c>
      <c r="E29" s="207">
        <v>37303.019999999997</v>
      </c>
      <c r="F29" s="206">
        <v>32000</v>
      </c>
      <c r="G29" s="207">
        <v>28792.37</v>
      </c>
      <c r="H29" s="208">
        <v>26000</v>
      </c>
      <c r="I29" s="162" t="s">
        <v>52</v>
      </c>
      <c r="J29" s="163" t="s">
        <v>53</v>
      </c>
      <c r="K29" s="206">
        <f>E29/83.8*100</f>
        <v>44514.343675417658</v>
      </c>
      <c r="L29" s="208">
        <f>F29/83.8*100</f>
        <v>38186.157517899759</v>
      </c>
      <c r="M29" s="207">
        <f>G29/83.8*100</f>
        <v>34358.436754176611</v>
      </c>
      <c r="N29" s="232">
        <f>H29/83.8*100</f>
        <v>31026.252983293558</v>
      </c>
      <c r="O29" s="209">
        <v>0.156</v>
      </c>
      <c r="P29" s="210">
        <v>0.13600000000000001</v>
      </c>
      <c r="Q29" s="211">
        <v>0.157</v>
      </c>
      <c r="R29" s="212" t="s">
        <v>108</v>
      </c>
      <c r="S29" s="213" t="s">
        <v>74</v>
      </c>
      <c r="T29" s="315"/>
      <c r="U29" s="316"/>
      <c r="V29" s="316"/>
      <c r="W29" s="316"/>
      <c r="X29" s="317"/>
      <c r="Y29" s="316"/>
      <c r="Z29" s="316"/>
      <c r="AA29" s="316"/>
      <c r="AB29" s="316"/>
      <c r="AC29" s="317"/>
      <c r="AD29" s="315"/>
      <c r="AE29" s="316"/>
      <c r="AF29" s="316"/>
      <c r="AG29" s="316"/>
      <c r="AH29" s="317"/>
      <c r="AI29" s="211">
        <v>0.75700000000000001</v>
      </c>
      <c r="AJ29" s="210">
        <v>0.77300000000000013</v>
      </c>
      <c r="AK29" s="211">
        <v>0.75700000000000012</v>
      </c>
      <c r="AL29" s="212" t="s">
        <v>52</v>
      </c>
      <c r="AM29" s="214" t="s">
        <v>53</v>
      </c>
      <c r="AN29" s="209">
        <v>0.63700000000000001</v>
      </c>
      <c r="AO29" s="210">
        <v>0.68300000000000005</v>
      </c>
      <c r="AP29" s="210">
        <v>0.63600000000000001</v>
      </c>
      <c r="AQ29" s="212" t="s">
        <v>52</v>
      </c>
      <c r="AR29" s="78" t="s">
        <v>53</v>
      </c>
      <c r="AS29" s="211">
        <v>0.12</v>
      </c>
      <c r="AT29" s="210">
        <v>0.09</v>
      </c>
      <c r="AU29" s="210">
        <v>0.121</v>
      </c>
      <c r="AV29" s="212" t="s">
        <v>52</v>
      </c>
      <c r="AW29" s="214" t="s">
        <v>53</v>
      </c>
      <c r="AX29" s="211">
        <v>0.82599999999999996</v>
      </c>
      <c r="AY29" s="210">
        <v>0.85799999999999998</v>
      </c>
      <c r="AZ29" s="210">
        <v>0.82499999999999996</v>
      </c>
      <c r="BA29" s="212" t="s">
        <v>52</v>
      </c>
      <c r="BB29" s="214" t="s">
        <v>53</v>
      </c>
      <c r="BC29" s="306"/>
      <c r="BD29" s="307"/>
      <c r="BE29" s="307"/>
      <c r="BF29" s="307"/>
      <c r="BG29" s="308"/>
      <c r="BH29" s="306"/>
      <c r="BI29" s="307"/>
      <c r="BJ29" s="307"/>
      <c r="BK29" s="307"/>
      <c r="BL29" s="308"/>
    </row>
    <row r="30" spans="1:64" ht="24" customHeight="1" thickBot="1" x14ac:dyDescent="0.3">
      <c r="A30" s="309" t="s">
        <v>72</v>
      </c>
      <c r="B30" s="215" t="s">
        <v>2</v>
      </c>
      <c r="C30" s="52">
        <v>50469.23</v>
      </c>
      <c r="D30" s="52">
        <v>44000</v>
      </c>
      <c r="E30" s="54">
        <v>48503.95</v>
      </c>
      <c r="F30" s="52">
        <v>40000</v>
      </c>
      <c r="G30" s="54">
        <v>50729.95</v>
      </c>
      <c r="H30" s="53">
        <v>44000</v>
      </c>
      <c r="I30" s="168" t="s">
        <v>52</v>
      </c>
      <c r="J30" s="170" t="s">
        <v>53</v>
      </c>
      <c r="K30" s="52">
        <f>E30/118.3*100</f>
        <v>41000.803043110733</v>
      </c>
      <c r="L30" s="53">
        <f>F30/118.3*100</f>
        <v>33812.341504649194</v>
      </c>
      <c r="M30" s="54">
        <f>G30/118.3*100</f>
        <v>42882.45984784446</v>
      </c>
      <c r="N30" s="55">
        <f>H30/118.3*100</f>
        <v>37193.575655114117</v>
      </c>
      <c r="O30" s="58">
        <v>0.161</v>
      </c>
      <c r="P30" s="57">
        <v>0.28199999999999997</v>
      </c>
      <c r="Q30" s="56">
        <v>0.14299999999999999</v>
      </c>
      <c r="R30" s="65" t="s">
        <v>52</v>
      </c>
      <c r="S30" s="220" t="s">
        <v>55</v>
      </c>
      <c r="T30" s="221">
        <v>0.20499999999999999</v>
      </c>
      <c r="U30" s="222">
        <v>0.19</v>
      </c>
      <c r="V30" s="222">
        <v>0.308</v>
      </c>
      <c r="W30" s="223" t="s">
        <v>52</v>
      </c>
      <c r="X30" s="224" t="s">
        <v>53</v>
      </c>
      <c r="Y30" s="225">
        <v>0.30299999999999999</v>
      </c>
      <c r="Z30" s="222">
        <v>0.28699999999999998</v>
      </c>
      <c r="AA30" s="225">
        <v>0.41599999999999998</v>
      </c>
      <c r="AB30" s="226" t="s">
        <v>52</v>
      </c>
      <c r="AC30" s="227" t="s">
        <v>53</v>
      </c>
      <c r="AD30" s="221">
        <v>0.123</v>
      </c>
      <c r="AE30" s="222">
        <v>0.111</v>
      </c>
      <c r="AF30" s="222">
        <v>0.2</v>
      </c>
      <c r="AG30" s="239" t="s">
        <v>52</v>
      </c>
      <c r="AH30" s="227" t="s">
        <v>53</v>
      </c>
      <c r="AI30" s="229">
        <v>0.74500000000000011</v>
      </c>
      <c r="AJ30" s="51">
        <v>0.72800000000000009</v>
      </c>
      <c r="AK30" s="229">
        <v>0.74800000000000011</v>
      </c>
      <c r="AL30" s="65" t="s">
        <v>52</v>
      </c>
      <c r="AM30" s="230" t="s">
        <v>53</v>
      </c>
      <c r="AN30" s="233">
        <v>0.69300000000000006</v>
      </c>
      <c r="AO30" s="51">
        <v>0.64700000000000002</v>
      </c>
      <c r="AP30" s="51">
        <v>0.70100000000000007</v>
      </c>
      <c r="AQ30" s="70" t="s">
        <v>52</v>
      </c>
      <c r="AR30" s="230" t="s">
        <v>53</v>
      </c>
      <c r="AS30" s="229">
        <v>5.1999999999999998E-2</v>
      </c>
      <c r="AT30" s="51">
        <v>8.1000000000000003E-2</v>
      </c>
      <c r="AU30" s="51">
        <v>4.7000000000000007E-2</v>
      </c>
      <c r="AV30" s="70" t="s">
        <v>52</v>
      </c>
      <c r="AW30" s="78" t="s">
        <v>53</v>
      </c>
      <c r="AX30" s="56">
        <v>0.81</v>
      </c>
      <c r="AY30" s="57">
        <v>0.81399999999999995</v>
      </c>
      <c r="AZ30" s="57">
        <v>0.81</v>
      </c>
      <c r="BA30" s="70" t="s">
        <v>108</v>
      </c>
      <c r="BB30" s="78" t="s">
        <v>74</v>
      </c>
      <c r="BC30" s="229">
        <v>8.9999999999999993E-3</v>
      </c>
      <c r="BD30" s="51">
        <v>0.04</v>
      </c>
      <c r="BE30" s="51">
        <v>3.0000000000000001E-3</v>
      </c>
      <c r="BF30" s="141" t="s">
        <v>52</v>
      </c>
      <c r="BG30" s="231" t="s">
        <v>55</v>
      </c>
      <c r="BH30" s="240">
        <v>8.6999999999999994E-2</v>
      </c>
      <c r="BI30" s="64">
        <v>7.6999999999999999E-2</v>
      </c>
      <c r="BJ30" s="64">
        <v>8.8999999999999996E-2</v>
      </c>
      <c r="BK30" s="141" t="s">
        <v>52</v>
      </c>
      <c r="BL30" s="231" t="s">
        <v>53</v>
      </c>
    </row>
    <row r="31" spans="1:64" ht="24" customHeight="1" thickBot="1" x14ac:dyDescent="0.3">
      <c r="A31" s="310"/>
      <c r="B31" s="198" t="s">
        <v>3</v>
      </c>
      <c r="C31" s="52">
        <v>43591.74</v>
      </c>
      <c r="D31" s="52">
        <v>38000</v>
      </c>
      <c r="E31" s="54">
        <v>40636.129999999997</v>
      </c>
      <c r="F31" s="52">
        <v>33000</v>
      </c>
      <c r="G31" s="54">
        <v>43925.48</v>
      </c>
      <c r="H31" s="53">
        <v>38000</v>
      </c>
      <c r="I31" s="168" t="s">
        <v>52</v>
      </c>
      <c r="J31" s="170" t="s">
        <v>53</v>
      </c>
      <c r="K31" s="52">
        <f>E31/108.7*100</f>
        <v>37383.744250229989</v>
      </c>
      <c r="L31" s="53">
        <f>F31/108.7*100</f>
        <v>30358.785648574059</v>
      </c>
      <c r="M31" s="54">
        <f>G31/108.7*100</f>
        <v>40409.825206991722</v>
      </c>
      <c r="N31" s="55">
        <f>H31/108.7*100</f>
        <v>34958.601655933759</v>
      </c>
      <c r="O31" s="58">
        <v>0.17199999999999999</v>
      </c>
      <c r="P31" s="57">
        <v>0.31900000000000001</v>
      </c>
      <c r="Q31" s="56">
        <v>0.153</v>
      </c>
      <c r="R31" s="70" t="s">
        <v>52</v>
      </c>
      <c r="S31" s="71" t="s">
        <v>55</v>
      </c>
      <c r="T31" s="312" t="s">
        <v>56</v>
      </c>
      <c r="U31" s="313"/>
      <c r="V31" s="313"/>
      <c r="W31" s="313"/>
      <c r="X31" s="314"/>
      <c r="Y31" s="313" t="s">
        <v>56</v>
      </c>
      <c r="Z31" s="313"/>
      <c r="AA31" s="313"/>
      <c r="AB31" s="313"/>
      <c r="AC31" s="314"/>
      <c r="AD31" s="312" t="s">
        <v>56</v>
      </c>
      <c r="AE31" s="313"/>
      <c r="AF31" s="313"/>
      <c r="AG31" s="313"/>
      <c r="AH31" s="314"/>
      <c r="AI31" s="56">
        <v>0.78400000000000003</v>
      </c>
      <c r="AJ31" s="57">
        <v>0.75200000000000011</v>
      </c>
      <c r="AK31" s="56">
        <v>0.79100000000000004</v>
      </c>
      <c r="AL31" s="70" t="s">
        <v>52</v>
      </c>
      <c r="AM31" s="78" t="s">
        <v>53</v>
      </c>
      <c r="AN31" s="58">
        <v>0.73299999999999998</v>
      </c>
      <c r="AO31" s="57">
        <v>0.67</v>
      </c>
      <c r="AP31" s="57">
        <v>0.74299999999999999</v>
      </c>
      <c r="AQ31" s="70" t="s">
        <v>52</v>
      </c>
      <c r="AR31" s="78" t="s">
        <v>53</v>
      </c>
      <c r="AS31" s="56">
        <v>5.0999999999999997E-2</v>
      </c>
      <c r="AT31" s="57">
        <v>8.2000000000000003E-2</v>
      </c>
      <c r="AU31" s="57">
        <v>4.8000000000000001E-2</v>
      </c>
      <c r="AV31" s="70" t="s">
        <v>52</v>
      </c>
      <c r="AW31" s="78" t="s">
        <v>53</v>
      </c>
      <c r="AX31" s="56">
        <v>0.81599999999999995</v>
      </c>
      <c r="AY31" s="57">
        <v>0.80800000000000005</v>
      </c>
      <c r="AZ31" s="57">
        <v>0.81699999999999995</v>
      </c>
      <c r="BA31" s="70" t="s">
        <v>52</v>
      </c>
      <c r="BB31" s="78" t="s">
        <v>53</v>
      </c>
      <c r="BC31" s="56">
        <v>1.0999999999999999E-2</v>
      </c>
      <c r="BD31" s="57">
        <v>5.8999999999999997E-2</v>
      </c>
      <c r="BE31" s="57">
        <v>5.0000000000000001E-3</v>
      </c>
      <c r="BF31" s="70" t="s">
        <v>52</v>
      </c>
      <c r="BG31" s="78" t="s">
        <v>55</v>
      </c>
      <c r="BH31" s="282" t="s">
        <v>56</v>
      </c>
      <c r="BI31" s="283"/>
      <c r="BJ31" s="283"/>
      <c r="BK31" s="283"/>
      <c r="BL31" s="284"/>
    </row>
    <row r="32" spans="1:64" ht="24" customHeight="1" thickBot="1" x14ac:dyDescent="0.3">
      <c r="A32" s="310"/>
      <c r="B32" s="198" t="s">
        <v>4</v>
      </c>
      <c r="C32" s="52">
        <v>38506.03</v>
      </c>
      <c r="D32" s="52">
        <v>34000</v>
      </c>
      <c r="E32" s="54">
        <v>36611.47</v>
      </c>
      <c r="F32" s="52">
        <v>30000</v>
      </c>
      <c r="G32" s="54">
        <v>38700.85</v>
      </c>
      <c r="H32" s="53">
        <v>34500</v>
      </c>
      <c r="I32" s="168" t="s">
        <v>52</v>
      </c>
      <c r="J32" s="170" t="s">
        <v>53</v>
      </c>
      <c r="K32" s="52">
        <f>E32/98*100</f>
        <v>37358.642857142862</v>
      </c>
      <c r="L32" s="53">
        <f>F32/98*100</f>
        <v>30612.244897959179</v>
      </c>
      <c r="M32" s="54">
        <f>G32/98*100</f>
        <v>39490.663265306117</v>
      </c>
      <c r="N32" s="55">
        <f>H32/98*100</f>
        <v>35204.081632653062</v>
      </c>
      <c r="O32" s="58">
        <v>0.189</v>
      </c>
      <c r="P32" s="57">
        <v>0.317</v>
      </c>
      <c r="Q32" s="56">
        <v>0.17499999999999999</v>
      </c>
      <c r="R32" s="70" t="s">
        <v>52</v>
      </c>
      <c r="S32" s="71" t="s">
        <v>77</v>
      </c>
      <c r="T32" s="312"/>
      <c r="U32" s="313"/>
      <c r="V32" s="313"/>
      <c r="W32" s="313"/>
      <c r="X32" s="314"/>
      <c r="Y32" s="313"/>
      <c r="Z32" s="313"/>
      <c r="AA32" s="313"/>
      <c r="AB32" s="313"/>
      <c r="AC32" s="314"/>
      <c r="AD32" s="312"/>
      <c r="AE32" s="313"/>
      <c r="AF32" s="313"/>
      <c r="AG32" s="313"/>
      <c r="AH32" s="314"/>
      <c r="AI32" s="75">
        <v>0.64300000000000002</v>
      </c>
      <c r="AJ32" s="57">
        <v>0.59600000000000009</v>
      </c>
      <c r="AK32" s="75">
        <v>0.64900000000000002</v>
      </c>
      <c r="AL32" s="70" t="s">
        <v>52</v>
      </c>
      <c r="AM32" s="78" t="s">
        <v>53</v>
      </c>
      <c r="AN32" s="75">
        <v>0.59</v>
      </c>
      <c r="AO32" s="57">
        <v>0.52600000000000002</v>
      </c>
      <c r="AP32" s="57">
        <v>0.59799999999999998</v>
      </c>
      <c r="AQ32" s="70" t="s">
        <v>52</v>
      </c>
      <c r="AR32" s="78" t="s">
        <v>53</v>
      </c>
      <c r="AS32" s="56">
        <v>5.2999999999999999E-2</v>
      </c>
      <c r="AT32" s="57">
        <v>6.9999999999999993E-2</v>
      </c>
      <c r="AU32" s="57">
        <v>5.0999999999999997E-2</v>
      </c>
      <c r="AV32" s="70" t="s">
        <v>52</v>
      </c>
      <c r="AW32" s="78" t="s">
        <v>53</v>
      </c>
      <c r="AX32" s="56">
        <v>0.8</v>
      </c>
      <c r="AY32" s="57">
        <v>0.82399999999999995</v>
      </c>
      <c r="AZ32" s="57">
        <v>0.79700000000000004</v>
      </c>
      <c r="BA32" s="70" t="s">
        <v>52</v>
      </c>
      <c r="BB32" s="78" t="s">
        <v>53</v>
      </c>
      <c r="BC32" s="56">
        <v>7.0000000000000001E-3</v>
      </c>
      <c r="BD32" s="57">
        <v>0.04</v>
      </c>
      <c r="BE32" s="57">
        <v>3.0000000000000001E-3</v>
      </c>
      <c r="BF32" s="70" t="s">
        <v>52</v>
      </c>
      <c r="BG32" s="78" t="s">
        <v>75</v>
      </c>
      <c r="BH32" s="285"/>
      <c r="BI32" s="286"/>
      <c r="BJ32" s="286"/>
      <c r="BK32" s="286"/>
      <c r="BL32" s="287"/>
    </row>
    <row r="33" spans="1:64" ht="24" customHeight="1" thickBot="1" x14ac:dyDescent="0.3">
      <c r="A33" s="310"/>
      <c r="B33" s="198" t="s">
        <v>5</v>
      </c>
      <c r="C33" s="52">
        <v>35246.86</v>
      </c>
      <c r="D33" s="52">
        <v>31075</v>
      </c>
      <c r="E33" s="54">
        <v>34640.199999999997</v>
      </c>
      <c r="F33" s="52">
        <v>29000</v>
      </c>
      <c r="G33" s="54">
        <v>35307.730000000003</v>
      </c>
      <c r="H33" s="53">
        <v>31648</v>
      </c>
      <c r="I33" s="168" t="s">
        <v>52</v>
      </c>
      <c r="J33" s="170" t="s">
        <v>53</v>
      </c>
      <c r="K33" s="52">
        <f>E33/89.5*100</f>
        <v>38704.134078212286</v>
      </c>
      <c r="L33" s="53">
        <f>F33/89.5*100</f>
        <v>32402.234636871508</v>
      </c>
      <c r="M33" s="54">
        <f>G33/89.5*100</f>
        <v>39449.977653631286</v>
      </c>
      <c r="N33" s="55">
        <f>H33/89.5*100</f>
        <v>35360.893854748603</v>
      </c>
      <c r="O33" s="58">
        <v>0.23100000000000001</v>
      </c>
      <c r="P33" s="57">
        <v>0.38200000000000001</v>
      </c>
      <c r="Q33" s="56">
        <v>0.215</v>
      </c>
      <c r="R33" s="70" t="s">
        <v>52</v>
      </c>
      <c r="S33" s="71" t="s">
        <v>55</v>
      </c>
      <c r="T33" s="312"/>
      <c r="U33" s="313"/>
      <c r="V33" s="313"/>
      <c r="W33" s="313"/>
      <c r="X33" s="314"/>
      <c r="Y33" s="313"/>
      <c r="Z33" s="313"/>
      <c r="AA33" s="313"/>
      <c r="AB33" s="313"/>
      <c r="AC33" s="314"/>
      <c r="AD33" s="312"/>
      <c r="AE33" s="313"/>
      <c r="AF33" s="313"/>
      <c r="AG33" s="313"/>
      <c r="AH33" s="314"/>
      <c r="AI33" s="56">
        <v>0.7400000000000001</v>
      </c>
      <c r="AJ33" s="57">
        <v>0.69300000000000006</v>
      </c>
      <c r="AK33" s="56">
        <v>0.74600000000000011</v>
      </c>
      <c r="AL33" s="70" t="s">
        <v>52</v>
      </c>
      <c r="AM33" s="78" t="s">
        <v>53</v>
      </c>
      <c r="AN33" s="58">
        <v>0.65600000000000003</v>
      </c>
      <c r="AO33" s="57">
        <v>0.58300000000000007</v>
      </c>
      <c r="AP33" s="57">
        <v>0.66500000000000004</v>
      </c>
      <c r="AQ33" s="70" t="s">
        <v>52</v>
      </c>
      <c r="AR33" s="78" t="s">
        <v>53</v>
      </c>
      <c r="AS33" s="56">
        <v>8.3999999999999991E-2</v>
      </c>
      <c r="AT33" s="57">
        <v>0.11</v>
      </c>
      <c r="AU33" s="57">
        <v>8.1000000000000003E-2</v>
      </c>
      <c r="AV33" s="70" t="s">
        <v>52</v>
      </c>
      <c r="AW33" s="78" t="s">
        <v>53</v>
      </c>
      <c r="AX33" s="56">
        <v>0.80100000000000005</v>
      </c>
      <c r="AY33" s="57">
        <v>0.82899999999999996</v>
      </c>
      <c r="AZ33" s="57">
        <v>0.79800000000000004</v>
      </c>
      <c r="BA33" s="70" t="s">
        <v>52</v>
      </c>
      <c r="BB33" s="78" t="s">
        <v>53</v>
      </c>
      <c r="BC33" s="282" t="s">
        <v>56</v>
      </c>
      <c r="BD33" s="283"/>
      <c r="BE33" s="283"/>
      <c r="BF33" s="283"/>
      <c r="BG33" s="284"/>
      <c r="BH33" s="285"/>
      <c r="BI33" s="286"/>
      <c r="BJ33" s="286"/>
      <c r="BK33" s="286"/>
      <c r="BL33" s="287"/>
    </row>
    <row r="34" spans="1:64" ht="24" customHeight="1" thickBot="1" x14ac:dyDescent="0.3">
      <c r="A34" s="310"/>
      <c r="B34" s="205" t="s">
        <v>6</v>
      </c>
      <c r="C34" s="206">
        <v>30928.63</v>
      </c>
      <c r="D34" s="206">
        <v>28000</v>
      </c>
      <c r="E34" s="207">
        <v>31301.08</v>
      </c>
      <c r="F34" s="206">
        <v>26000</v>
      </c>
      <c r="G34" s="207">
        <v>30892.6</v>
      </c>
      <c r="H34" s="208">
        <v>28000</v>
      </c>
      <c r="I34" s="162" t="s">
        <v>109</v>
      </c>
      <c r="J34" s="163" t="s">
        <v>74</v>
      </c>
      <c r="K34" s="52">
        <f>E34/85*100</f>
        <v>36824.800000000003</v>
      </c>
      <c r="L34" s="53">
        <f>F34/85*100</f>
        <v>30588.235294117647</v>
      </c>
      <c r="M34" s="54">
        <f>G34/85*100</f>
        <v>36344.235294117643</v>
      </c>
      <c r="N34" s="55">
        <f>H34/85*100</f>
        <v>32941.176470588238</v>
      </c>
      <c r="O34" s="58">
        <v>0.187</v>
      </c>
      <c r="P34" s="57">
        <v>0.30399999999999999</v>
      </c>
      <c r="Q34" s="56">
        <v>0.17599999999999999</v>
      </c>
      <c r="R34" s="212" t="s">
        <v>52</v>
      </c>
      <c r="S34" s="213" t="s">
        <v>53</v>
      </c>
      <c r="T34" s="315"/>
      <c r="U34" s="316"/>
      <c r="V34" s="316"/>
      <c r="W34" s="316"/>
      <c r="X34" s="317"/>
      <c r="Y34" s="316"/>
      <c r="Z34" s="316"/>
      <c r="AA34" s="316"/>
      <c r="AB34" s="316"/>
      <c r="AC34" s="317"/>
      <c r="AD34" s="315"/>
      <c r="AE34" s="316"/>
      <c r="AF34" s="316"/>
      <c r="AG34" s="316"/>
      <c r="AH34" s="317"/>
      <c r="AI34" s="211">
        <v>0.76100000000000012</v>
      </c>
      <c r="AJ34" s="210">
        <v>0.73499999999999999</v>
      </c>
      <c r="AK34" s="211">
        <v>0.76500000000000012</v>
      </c>
      <c r="AL34" s="212" t="s">
        <v>52</v>
      </c>
      <c r="AM34" s="214" t="s">
        <v>53</v>
      </c>
      <c r="AN34" s="209">
        <v>0.67200000000000004</v>
      </c>
      <c r="AO34" s="210">
        <v>0.624</v>
      </c>
      <c r="AP34" s="210">
        <v>0.67700000000000005</v>
      </c>
      <c r="AQ34" s="212" t="s">
        <v>52</v>
      </c>
      <c r="AR34" s="214" t="s">
        <v>53</v>
      </c>
      <c r="AS34" s="211">
        <v>8.8999999999999996E-2</v>
      </c>
      <c r="AT34" s="210">
        <v>0.11100000000000002</v>
      </c>
      <c r="AU34" s="210">
        <v>8.7999999999999995E-2</v>
      </c>
      <c r="AV34" s="212" t="s">
        <v>52</v>
      </c>
      <c r="AW34" s="214" t="s">
        <v>53</v>
      </c>
      <c r="AX34" s="211">
        <v>0.83399999999999996</v>
      </c>
      <c r="AY34" s="210">
        <v>0.86599999999999999</v>
      </c>
      <c r="AZ34" s="210">
        <v>0.83</v>
      </c>
      <c r="BA34" s="70" t="s">
        <v>52</v>
      </c>
      <c r="BB34" s="78" t="s">
        <v>53</v>
      </c>
      <c r="BC34" s="306"/>
      <c r="BD34" s="307"/>
      <c r="BE34" s="307"/>
      <c r="BF34" s="307"/>
      <c r="BG34" s="308"/>
      <c r="BH34" s="306"/>
      <c r="BI34" s="307"/>
      <c r="BJ34" s="307"/>
      <c r="BK34" s="307"/>
      <c r="BL34" s="308"/>
    </row>
    <row r="35" spans="1:64" ht="24" customHeight="1" thickBot="1" x14ac:dyDescent="0.3">
      <c r="A35" s="309" t="s">
        <v>15</v>
      </c>
      <c r="B35" s="215" t="s">
        <v>2</v>
      </c>
      <c r="C35" s="52">
        <v>58258.9</v>
      </c>
      <c r="D35" s="52">
        <v>51000</v>
      </c>
      <c r="E35" s="54">
        <v>56087.31</v>
      </c>
      <c r="F35" s="52">
        <v>49000</v>
      </c>
      <c r="G35" s="54">
        <v>59219.839999999997</v>
      </c>
      <c r="H35" s="53">
        <v>52000</v>
      </c>
      <c r="I35" s="168" t="s">
        <v>52</v>
      </c>
      <c r="J35" s="170" t="s">
        <v>53</v>
      </c>
      <c r="K35" s="216">
        <f>E35/120.1*100</f>
        <v>46700.507910074935</v>
      </c>
      <c r="L35" s="217">
        <f>F35/120.1*100</f>
        <v>40799.333888426314</v>
      </c>
      <c r="M35" s="218">
        <f>G35/120.1*100</f>
        <v>49308.776019983343</v>
      </c>
      <c r="N35" s="219">
        <f>H35/120.1*100</f>
        <v>43297.252289758537</v>
      </c>
      <c r="O35" s="233">
        <v>0.14199999999999999</v>
      </c>
      <c r="P35" s="51">
        <v>0.186</v>
      </c>
      <c r="Q35" s="229">
        <v>0.124</v>
      </c>
      <c r="R35" s="70" t="s">
        <v>52</v>
      </c>
      <c r="S35" s="220" t="s">
        <v>53</v>
      </c>
      <c r="T35" s="221">
        <v>0.16900000000000001</v>
      </c>
      <c r="U35" s="222">
        <v>0.155</v>
      </c>
      <c r="V35" s="222">
        <v>0.20399999999999999</v>
      </c>
      <c r="W35" s="223" t="s">
        <v>52</v>
      </c>
      <c r="X35" s="224" t="s">
        <v>53</v>
      </c>
      <c r="Y35" s="225">
        <v>0.252</v>
      </c>
      <c r="Z35" s="222">
        <v>0.23</v>
      </c>
      <c r="AA35" s="236">
        <v>0.307</v>
      </c>
      <c r="AB35" s="241" t="s">
        <v>52</v>
      </c>
      <c r="AC35" s="238" t="s">
        <v>53</v>
      </c>
      <c r="AD35" s="228">
        <v>0.128</v>
      </c>
      <c r="AE35" s="222">
        <v>0.115</v>
      </c>
      <c r="AF35" s="222">
        <v>0.16</v>
      </c>
      <c r="AG35" s="223" t="s">
        <v>52</v>
      </c>
      <c r="AH35" s="227" t="s">
        <v>53</v>
      </c>
      <c r="AI35" s="229">
        <v>0.76100000000000012</v>
      </c>
      <c r="AJ35" s="51">
        <v>0.72700000000000009</v>
      </c>
      <c r="AK35" s="229">
        <v>0.77500000000000013</v>
      </c>
      <c r="AL35" s="65" t="s">
        <v>52</v>
      </c>
      <c r="AM35" s="230" t="s">
        <v>53</v>
      </c>
      <c r="AN35" s="233">
        <v>0.69900000000000007</v>
      </c>
      <c r="AO35" s="51">
        <v>0.66400000000000003</v>
      </c>
      <c r="AP35" s="51">
        <v>0.71500000000000008</v>
      </c>
      <c r="AQ35" s="70" t="s">
        <v>52</v>
      </c>
      <c r="AR35" s="78" t="s">
        <v>53</v>
      </c>
      <c r="AS35" s="229">
        <v>6.2000000000000006E-2</v>
      </c>
      <c r="AT35" s="51">
        <v>6.3E-2</v>
      </c>
      <c r="AU35" s="51">
        <v>6.0000000000000005E-2</v>
      </c>
      <c r="AV35" s="70" t="s">
        <v>108</v>
      </c>
      <c r="AW35" s="78" t="s">
        <v>74</v>
      </c>
      <c r="AX35" s="56">
        <v>0.79700000000000004</v>
      </c>
      <c r="AY35" s="57">
        <v>0.82299999999999995</v>
      </c>
      <c r="AZ35" s="57">
        <v>0.78500000000000003</v>
      </c>
      <c r="BA35" s="65" t="s">
        <v>52</v>
      </c>
      <c r="BB35" s="230" t="s">
        <v>53</v>
      </c>
      <c r="BC35" s="229">
        <v>1.7000000000000001E-2</v>
      </c>
      <c r="BD35" s="51">
        <v>4.5999999999999999E-2</v>
      </c>
      <c r="BE35" s="51">
        <v>3.0000000000000001E-3</v>
      </c>
      <c r="BF35" s="141" t="s">
        <v>52</v>
      </c>
      <c r="BG35" s="231" t="s">
        <v>55</v>
      </c>
      <c r="BH35" s="50">
        <v>0.15</v>
      </c>
      <c r="BI35" s="64">
        <v>0.16</v>
      </c>
      <c r="BJ35" s="73">
        <v>0.14599999999999999</v>
      </c>
      <c r="BK35" s="77" t="s">
        <v>52</v>
      </c>
      <c r="BL35" s="142" t="s">
        <v>53</v>
      </c>
    </row>
    <row r="36" spans="1:64" ht="24" customHeight="1" thickBot="1" x14ac:dyDescent="0.3">
      <c r="A36" s="310"/>
      <c r="B36" s="198" t="s">
        <v>3</v>
      </c>
      <c r="C36" s="52">
        <v>50233.760000000002</v>
      </c>
      <c r="D36" s="52">
        <v>45000</v>
      </c>
      <c r="E36" s="54">
        <v>48050.68</v>
      </c>
      <c r="F36" s="52">
        <v>42000</v>
      </c>
      <c r="G36" s="54">
        <v>51166.06</v>
      </c>
      <c r="H36" s="53">
        <v>46000</v>
      </c>
      <c r="I36" s="168" t="s">
        <v>52</v>
      </c>
      <c r="J36" s="170" t="s">
        <v>53</v>
      </c>
      <c r="K36" s="52">
        <f>E36/108.8*100</f>
        <v>44164.227941176468</v>
      </c>
      <c r="L36" s="53">
        <f>F36/108.8*100</f>
        <v>38602.941176470595</v>
      </c>
      <c r="M36" s="54">
        <f>G36/108.8*100</f>
        <v>47027.628676470587</v>
      </c>
      <c r="N36" s="55">
        <f>H36/108.8*100</f>
        <v>42279.411764705881</v>
      </c>
      <c r="O36" s="58">
        <v>0.183</v>
      </c>
      <c r="P36" s="57">
        <v>0.188</v>
      </c>
      <c r="Q36" s="56">
        <v>0.183</v>
      </c>
      <c r="R36" s="70" t="s">
        <v>52</v>
      </c>
      <c r="S36" s="71" t="s">
        <v>77</v>
      </c>
      <c r="T36" s="312" t="s">
        <v>56</v>
      </c>
      <c r="U36" s="313"/>
      <c r="V36" s="313"/>
      <c r="W36" s="313"/>
      <c r="X36" s="314"/>
      <c r="Y36" s="313" t="s">
        <v>56</v>
      </c>
      <c r="Z36" s="313"/>
      <c r="AA36" s="313"/>
      <c r="AB36" s="313"/>
      <c r="AC36" s="314"/>
      <c r="AD36" s="312" t="s">
        <v>56</v>
      </c>
      <c r="AE36" s="313"/>
      <c r="AF36" s="313"/>
      <c r="AG36" s="313"/>
      <c r="AH36" s="314"/>
      <c r="AI36" s="56">
        <v>0.80500000000000005</v>
      </c>
      <c r="AJ36" s="57">
        <v>0.77300000000000002</v>
      </c>
      <c r="AK36" s="56">
        <v>0.81800000000000006</v>
      </c>
      <c r="AL36" s="70" t="s">
        <v>52</v>
      </c>
      <c r="AM36" s="78" t="s">
        <v>53</v>
      </c>
      <c r="AN36" s="58">
        <v>0.75600000000000001</v>
      </c>
      <c r="AO36" s="57">
        <v>0.72299999999999998</v>
      </c>
      <c r="AP36" s="57">
        <v>0.77100000000000002</v>
      </c>
      <c r="AQ36" s="70" t="s">
        <v>52</v>
      </c>
      <c r="AR36" s="78" t="s">
        <v>53</v>
      </c>
      <c r="AS36" s="56">
        <v>4.9000000000000002E-2</v>
      </c>
      <c r="AT36" s="57">
        <v>0.05</v>
      </c>
      <c r="AU36" s="57">
        <v>4.7E-2</v>
      </c>
      <c r="AV36" s="70" t="s">
        <v>52</v>
      </c>
      <c r="AW36" s="78" t="s">
        <v>53</v>
      </c>
      <c r="AX36" s="56">
        <v>0.80700000000000005</v>
      </c>
      <c r="AY36" s="57">
        <v>0.83</v>
      </c>
      <c r="AZ36" s="57">
        <v>0.79700000000000004</v>
      </c>
      <c r="BA36" s="70" t="s">
        <v>52</v>
      </c>
      <c r="BB36" s="78" t="s">
        <v>53</v>
      </c>
      <c r="BC36" s="56">
        <v>2.1000000000000001E-2</v>
      </c>
      <c r="BD36" s="57">
        <v>6.0999999999999999E-2</v>
      </c>
      <c r="BE36" s="57">
        <v>3.0000000000000001E-3</v>
      </c>
      <c r="BF36" s="70" t="s">
        <v>52</v>
      </c>
      <c r="BG36" s="78" t="s">
        <v>55</v>
      </c>
      <c r="BH36" s="282" t="s">
        <v>56</v>
      </c>
      <c r="BI36" s="283"/>
      <c r="BJ36" s="283"/>
      <c r="BK36" s="283"/>
      <c r="BL36" s="284"/>
    </row>
    <row r="37" spans="1:64" ht="24" customHeight="1" thickBot="1" x14ac:dyDescent="0.3">
      <c r="A37" s="310"/>
      <c r="B37" s="198" t="s">
        <v>4</v>
      </c>
      <c r="C37" s="52">
        <v>44645.3</v>
      </c>
      <c r="D37" s="52">
        <v>39279</v>
      </c>
      <c r="E37" s="54">
        <v>42776.22</v>
      </c>
      <c r="F37" s="52">
        <v>37000</v>
      </c>
      <c r="G37" s="54">
        <v>45422.92</v>
      </c>
      <c r="H37" s="53">
        <v>40000</v>
      </c>
      <c r="I37" s="168" t="s">
        <v>52</v>
      </c>
      <c r="J37" s="170" t="s">
        <v>53</v>
      </c>
      <c r="K37" s="52">
        <f>E37/98*100</f>
        <v>43649.204081632655</v>
      </c>
      <c r="L37" s="53">
        <f>F37/98*100</f>
        <v>37755.102040816324</v>
      </c>
      <c r="M37" s="54">
        <f>G37/98*100</f>
        <v>46349.918367346938</v>
      </c>
      <c r="N37" s="55">
        <f>H37/98*100</f>
        <v>40816.326530612248</v>
      </c>
      <c r="O37" s="58">
        <v>0.14299999999999999</v>
      </c>
      <c r="P37" s="57">
        <v>0.19900000000000001</v>
      </c>
      <c r="Q37" s="56">
        <v>0.122</v>
      </c>
      <c r="R37" s="70" t="s">
        <v>52</v>
      </c>
      <c r="S37" s="71" t="s">
        <v>53</v>
      </c>
      <c r="T37" s="312"/>
      <c r="U37" s="313"/>
      <c r="V37" s="313"/>
      <c r="W37" s="313"/>
      <c r="X37" s="314"/>
      <c r="Y37" s="313"/>
      <c r="Z37" s="313"/>
      <c r="AA37" s="313"/>
      <c r="AB37" s="313"/>
      <c r="AC37" s="314"/>
      <c r="AD37" s="312"/>
      <c r="AE37" s="313"/>
      <c r="AF37" s="313"/>
      <c r="AG37" s="313"/>
      <c r="AH37" s="314"/>
      <c r="AI37" s="75">
        <v>0.67400000000000004</v>
      </c>
      <c r="AJ37" s="57">
        <v>0.61900000000000011</v>
      </c>
      <c r="AK37" s="75">
        <v>0.69900000000000007</v>
      </c>
      <c r="AL37" s="70" t="s">
        <v>52</v>
      </c>
      <c r="AM37" s="78" t="s">
        <v>53</v>
      </c>
      <c r="AN37" s="75">
        <v>0.63300000000000001</v>
      </c>
      <c r="AO37" s="57">
        <v>0.57900000000000007</v>
      </c>
      <c r="AP37" s="57">
        <v>0.65800000000000003</v>
      </c>
      <c r="AQ37" s="70" t="s">
        <v>52</v>
      </c>
      <c r="AR37" s="78" t="s">
        <v>53</v>
      </c>
      <c r="AS37" s="56">
        <v>4.1000000000000002E-2</v>
      </c>
      <c r="AT37" s="57">
        <v>0.04</v>
      </c>
      <c r="AU37" s="57">
        <v>4.1000000000000002E-2</v>
      </c>
      <c r="AV37" s="70" t="s">
        <v>52</v>
      </c>
      <c r="AW37" s="78" t="s">
        <v>53</v>
      </c>
      <c r="AX37" s="56">
        <v>0.77900000000000003</v>
      </c>
      <c r="AY37" s="57">
        <v>0.82499999999999996</v>
      </c>
      <c r="AZ37" s="57">
        <v>0.76</v>
      </c>
      <c r="BA37" s="70" t="s">
        <v>52</v>
      </c>
      <c r="BB37" s="78" t="s">
        <v>53</v>
      </c>
      <c r="BC37" s="56">
        <v>1.4999999999999999E-2</v>
      </c>
      <c r="BD37" s="57">
        <v>4.5999999999999999E-2</v>
      </c>
      <c r="BE37" s="57">
        <v>2E-3</v>
      </c>
      <c r="BF37" s="70" t="s">
        <v>52</v>
      </c>
      <c r="BG37" s="78" t="s">
        <v>55</v>
      </c>
      <c r="BH37" s="285"/>
      <c r="BI37" s="286"/>
      <c r="BJ37" s="286"/>
      <c r="BK37" s="286"/>
      <c r="BL37" s="287"/>
    </row>
    <row r="38" spans="1:64" ht="24" customHeight="1" thickBot="1" x14ac:dyDescent="0.3">
      <c r="A38" s="310"/>
      <c r="B38" s="198" t="s">
        <v>5</v>
      </c>
      <c r="C38" s="52">
        <v>39510.339999999997</v>
      </c>
      <c r="D38" s="52">
        <v>35000</v>
      </c>
      <c r="E38" s="54">
        <v>37931.71</v>
      </c>
      <c r="F38" s="52">
        <v>33000</v>
      </c>
      <c r="G38" s="54">
        <v>40134.9</v>
      </c>
      <c r="H38" s="53">
        <v>36000</v>
      </c>
      <c r="I38" s="168" t="s">
        <v>52</v>
      </c>
      <c r="J38" s="170" t="s">
        <v>53</v>
      </c>
      <c r="K38" s="52">
        <f>E38/88.2*100</f>
        <v>43006.473922902493</v>
      </c>
      <c r="L38" s="53">
        <f>F38/88.2*100</f>
        <v>37414.965986394556</v>
      </c>
      <c r="M38" s="54">
        <f>G38/88.2*100</f>
        <v>45504.421768707485</v>
      </c>
      <c r="N38" s="55">
        <f>H38/88.2*100</f>
        <v>40816.326530612241</v>
      </c>
      <c r="O38" s="58">
        <v>0.17699999999999999</v>
      </c>
      <c r="P38" s="57">
        <v>0.246</v>
      </c>
      <c r="Q38" s="56">
        <v>0.153</v>
      </c>
      <c r="R38" s="70" t="s">
        <v>52</v>
      </c>
      <c r="S38" s="71" t="s">
        <v>77</v>
      </c>
      <c r="T38" s="312"/>
      <c r="U38" s="313"/>
      <c r="V38" s="313"/>
      <c r="W38" s="313"/>
      <c r="X38" s="314"/>
      <c r="Y38" s="313"/>
      <c r="Z38" s="313"/>
      <c r="AA38" s="313"/>
      <c r="AB38" s="313"/>
      <c r="AC38" s="314"/>
      <c r="AD38" s="312"/>
      <c r="AE38" s="313"/>
      <c r="AF38" s="313"/>
      <c r="AG38" s="313"/>
      <c r="AH38" s="314"/>
      <c r="AI38" s="56">
        <v>0.78100000000000014</v>
      </c>
      <c r="AJ38" s="57">
        <v>0.7380000000000001</v>
      </c>
      <c r="AK38" s="56">
        <v>0.80200000000000005</v>
      </c>
      <c r="AL38" s="70" t="s">
        <v>52</v>
      </c>
      <c r="AM38" s="78" t="s">
        <v>53</v>
      </c>
      <c r="AN38" s="58">
        <v>0.71300000000000008</v>
      </c>
      <c r="AO38" s="57">
        <v>0.66500000000000004</v>
      </c>
      <c r="AP38" s="57">
        <v>0.73499999999999999</v>
      </c>
      <c r="AQ38" s="70" t="s">
        <v>52</v>
      </c>
      <c r="AR38" s="78" t="s">
        <v>53</v>
      </c>
      <c r="AS38" s="56">
        <v>6.8000000000000005E-2</v>
      </c>
      <c r="AT38" s="57">
        <v>7.2999999999999995E-2</v>
      </c>
      <c r="AU38" s="57">
        <v>6.7000000000000004E-2</v>
      </c>
      <c r="AV38" s="70" t="s">
        <v>52</v>
      </c>
      <c r="AW38" s="78" t="s">
        <v>53</v>
      </c>
      <c r="AX38" s="56">
        <v>0.79100000000000004</v>
      </c>
      <c r="AY38" s="57">
        <v>0.83</v>
      </c>
      <c r="AZ38" s="57">
        <v>0.77500000000000002</v>
      </c>
      <c r="BA38" s="70" t="s">
        <v>52</v>
      </c>
      <c r="BB38" s="78" t="s">
        <v>53</v>
      </c>
      <c r="BC38" s="282" t="s">
        <v>56</v>
      </c>
      <c r="BD38" s="283"/>
      <c r="BE38" s="283"/>
      <c r="BF38" s="283"/>
      <c r="BG38" s="284"/>
      <c r="BH38" s="285"/>
      <c r="BI38" s="286"/>
      <c r="BJ38" s="286"/>
      <c r="BK38" s="286"/>
      <c r="BL38" s="287"/>
    </row>
    <row r="39" spans="1:64" ht="24" customHeight="1" thickBot="1" x14ac:dyDescent="0.3">
      <c r="A39" s="310"/>
      <c r="B39" s="205" t="s">
        <v>6</v>
      </c>
      <c r="C39" s="206">
        <v>34735.15</v>
      </c>
      <c r="D39" s="206">
        <v>30545</v>
      </c>
      <c r="E39" s="207">
        <v>34493.78</v>
      </c>
      <c r="F39" s="206">
        <v>30000</v>
      </c>
      <c r="G39" s="207">
        <v>34829.129999999997</v>
      </c>
      <c r="H39" s="208">
        <v>31000</v>
      </c>
      <c r="I39" s="162" t="s">
        <v>52</v>
      </c>
      <c r="J39" s="163" t="s">
        <v>53</v>
      </c>
      <c r="K39" s="206">
        <f>E39/82.4*100</f>
        <v>41861.38349514563</v>
      </c>
      <c r="L39" s="208">
        <f>F39/82.4*100</f>
        <v>36407.76699029126</v>
      </c>
      <c r="M39" s="207">
        <f>G39/82.4*100</f>
        <v>42268.361650485429</v>
      </c>
      <c r="N39" s="232">
        <f>H39/82.4*100</f>
        <v>37621.359223300969</v>
      </c>
      <c r="O39" s="209">
        <v>0.126</v>
      </c>
      <c r="P39" s="210">
        <v>0.16300000000000001</v>
      </c>
      <c r="Q39" s="211">
        <v>0.114</v>
      </c>
      <c r="R39" s="212" t="s">
        <v>52</v>
      </c>
      <c r="S39" s="213" t="s">
        <v>53</v>
      </c>
      <c r="T39" s="315"/>
      <c r="U39" s="316"/>
      <c r="V39" s="316"/>
      <c r="W39" s="316"/>
      <c r="X39" s="317"/>
      <c r="Y39" s="316"/>
      <c r="Z39" s="316"/>
      <c r="AA39" s="316"/>
      <c r="AB39" s="316"/>
      <c r="AC39" s="317"/>
      <c r="AD39" s="315"/>
      <c r="AE39" s="316"/>
      <c r="AF39" s="316"/>
      <c r="AG39" s="316"/>
      <c r="AH39" s="317"/>
      <c r="AI39" s="211">
        <v>0.81100000000000005</v>
      </c>
      <c r="AJ39" s="210">
        <v>0.79100000000000015</v>
      </c>
      <c r="AK39" s="211">
        <v>0.81800000000000006</v>
      </c>
      <c r="AL39" s="212" t="s">
        <v>52</v>
      </c>
      <c r="AM39" s="214" t="s">
        <v>53</v>
      </c>
      <c r="AN39" s="209">
        <v>0.74299999999999999</v>
      </c>
      <c r="AO39" s="210">
        <v>0.71600000000000008</v>
      </c>
      <c r="AP39" s="210">
        <v>0.753</v>
      </c>
      <c r="AQ39" s="212" t="s">
        <v>52</v>
      </c>
      <c r="AR39" s="214" t="s">
        <v>53</v>
      </c>
      <c r="AS39" s="211">
        <v>6.8000000000000005E-2</v>
      </c>
      <c r="AT39" s="210">
        <v>7.5000000000000011E-2</v>
      </c>
      <c r="AU39" s="210">
        <v>6.5000000000000002E-2</v>
      </c>
      <c r="AV39" s="212" t="s">
        <v>52</v>
      </c>
      <c r="AW39" s="214" t="s">
        <v>53</v>
      </c>
      <c r="AX39" s="211">
        <v>0.82899999999999996</v>
      </c>
      <c r="AY39" s="210">
        <v>0.86599999999999999</v>
      </c>
      <c r="AZ39" s="210">
        <v>0.81499999999999995</v>
      </c>
      <c r="BA39" s="212" t="s">
        <v>52</v>
      </c>
      <c r="BB39" s="214" t="s">
        <v>53</v>
      </c>
      <c r="BC39" s="306"/>
      <c r="BD39" s="307"/>
      <c r="BE39" s="307"/>
      <c r="BF39" s="307"/>
      <c r="BG39" s="308"/>
      <c r="BH39" s="306"/>
      <c r="BI39" s="307"/>
      <c r="BJ39" s="307"/>
      <c r="BK39" s="307"/>
      <c r="BL39" s="308"/>
    </row>
    <row r="40" spans="1:64" ht="24" customHeight="1" thickBot="1" x14ac:dyDescent="0.3">
      <c r="A40" s="309" t="s">
        <v>17</v>
      </c>
      <c r="B40" s="215" t="s">
        <v>2</v>
      </c>
      <c r="C40" s="52">
        <v>51358.12</v>
      </c>
      <c r="D40" s="52">
        <v>45000</v>
      </c>
      <c r="E40" s="54">
        <v>46529.59</v>
      </c>
      <c r="F40" s="52">
        <v>40000</v>
      </c>
      <c r="G40" s="54">
        <v>52372.55</v>
      </c>
      <c r="H40" s="53">
        <v>46000</v>
      </c>
      <c r="I40" s="168" t="s">
        <v>52</v>
      </c>
      <c r="J40" s="170" t="s">
        <v>55</v>
      </c>
      <c r="K40" s="52">
        <f>E40/118.4*100</f>
        <v>39298.6402027027</v>
      </c>
      <c r="L40" s="53">
        <f>F40/118.4*100</f>
        <v>33783.78378378378</v>
      </c>
      <c r="M40" s="54">
        <f>G40/118.4*100</f>
        <v>44233.572635135133</v>
      </c>
      <c r="N40" s="55">
        <f>H40/118.4*100</f>
        <v>38851.351351351346</v>
      </c>
      <c r="O40" s="58">
        <v>0.17199999999999999</v>
      </c>
      <c r="P40" s="57">
        <v>0.19400000000000001</v>
      </c>
      <c r="Q40" s="56">
        <v>0.16800000000000001</v>
      </c>
      <c r="R40" s="70" t="s">
        <v>52</v>
      </c>
      <c r="S40" s="220" t="s">
        <v>53</v>
      </c>
      <c r="T40" s="221">
        <v>0.22</v>
      </c>
      <c r="U40" s="222">
        <v>0.218</v>
      </c>
      <c r="V40" s="222">
        <v>0.23</v>
      </c>
      <c r="W40" s="223" t="s">
        <v>52</v>
      </c>
      <c r="X40" s="224" t="s">
        <v>53</v>
      </c>
      <c r="Y40" s="225">
        <v>0.28499999999999998</v>
      </c>
      <c r="Z40" s="234">
        <v>0.28000000000000003</v>
      </c>
      <c r="AA40" s="222">
        <v>0.31</v>
      </c>
      <c r="AB40" s="235" t="s">
        <v>52</v>
      </c>
      <c r="AC40" s="227" t="s">
        <v>53</v>
      </c>
      <c r="AD40" s="228">
        <v>0.14899999999999999</v>
      </c>
      <c r="AE40" s="234">
        <v>0.15</v>
      </c>
      <c r="AF40" s="234">
        <v>0.14199999999999999</v>
      </c>
      <c r="AG40" s="223" t="s">
        <v>52</v>
      </c>
      <c r="AH40" s="227" t="s">
        <v>53</v>
      </c>
      <c r="AI40" s="229">
        <v>0.77500000000000002</v>
      </c>
      <c r="AJ40" s="51">
        <v>0.78600000000000003</v>
      </c>
      <c r="AK40" s="229">
        <v>0.77300000000000002</v>
      </c>
      <c r="AL40" s="70" t="s">
        <v>108</v>
      </c>
      <c r="AM40" s="78" t="s">
        <v>74</v>
      </c>
      <c r="AN40" s="233">
        <v>0.73</v>
      </c>
      <c r="AO40" s="51">
        <v>0.73699999999999999</v>
      </c>
      <c r="AP40" s="51">
        <v>0.72899999999999998</v>
      </c>
      <c r="AQ40" s="70" t="s">
        <v>108</v>
      </c>
      <c r="AR40" s="78" t="s">
        <v>74</v>
      </c>
      <c r="AS40" s="229">
        <v>4.5000000000000005E-2</v>
      </c>
      <c r="AT40" s="51">
        <v>4.9000000000000002E-2</v>
      </c>
      <c r="AU40" s="51">
        <v>4.3999999999999997E-2</v>
      </c>
      <c r="AV40" s="70" t="s">
        <v>108</v>
      </c>
      <c r="AW40" s="78" t="s">
        <v>74</v>
      </c>
      <c r="AX40" s="56">
        <v>0.79</v>
      </c>
      <c r="AY40" s="57">
        <v>0.79800000000000004</v>
      </c>
      <c r="AZ40" s="57">
        <v>0.78800000000000003</v>
      </c>
      <c r="BA40" s="70" t="s">
        <v>108</v>
      </c>
      <c r="BB40" s="78" t="s">
        <v>74</v>
      </c>
      <c r="BC40" s="229">
        <v>1.2E-2</v>
      </c>
      <c r="BD40" s="51">
        <v>0.04</v>
      </c>
      <c r="BE40" s="51">
        <v>6.0000000000000001E-3</v>
      </c>
      <c r="BF40" s="65" t="s">
        <v>108</v>
      </c>
      <c r="BG40" s="230" t="s">
        <v>74</v>
      </c>
      <c r="BH40" s="50">
        <v>0.161</v>
      </c>
      <c r="BI40" s="64">
        <v>0.115</v>
      </c>
      <c r="BJ40" s="73">
        <v>0.16900000000000001</v>
      </c>
      <c r="BK40" s="77" t="s">
        <v>52</v>
      </c>
      <c r="BL40" s="142" t="s">
        <v>53</v>
      </c>
    </row>
    <row r="41" spans="1:64" ht="24" customHeight="1" thickBot="1" x14ac:dyDescent="0.3">
      <c r="A41" s="310"/>
      <c r="B41" s="198" t="s">
        <v>3</v>
      </c>
      <c r="C41" s="52">
        <v>43030.13</v>
      </c>
      <c r="D41" s="52">
        <v>37000</v>
      </c>
      <c r="E41" s="54">
        <v>40044.620000000003</v>
      </c>
      <c r="F41" s="52">
        <v>33000</v>
      </c>
      <c r="G41" s="54">
        <v>43555.67</v>
      </c>
      <c r="H41" s="53">
        <v>38000</v>
      </c>
      <c r="I41" s="168" t="s">
        <v>52</v>
      </c>
      <c r="J41" s="170" t="s">
        <v>55</v>
      </c>
      <c r="K41" s="52">
        <f>E41/108.7*100</f>
        <v>36839.576816927329</v>
      </c>
      <c r="L41" s="53">
        <f>F41/108.7*100</f>
        <v>30358.785648574059</v>
      </c>
      <c r="M41" s="54">
        <f>G41/108.7*100</f>
        <v>40069.613615455382</v>
      </c>
      <c r="N41" s="55">
        <f>H41/108.7*100</f>
        <v>34958.601655933759</v>
      </c>
      <c r="O41" s="58">
        <v>0.16900000000000001</v>
      </c>
      <c r="P41" s="57">
        <v>0.158</v>
      </c>
      <c r="Q41" s="56">
        <v>0.17</v>
      </c>
      <c r="R41" s="70" t="s">
        <v>108</v>
      </c>
      <c r="S41" s="71" t="s">
        <v>74</v>
      </c>
      <c r="T41" s="312" t="s">
        <v>56</v>
      </c>
      <c r="U41" s="313"/>
      <c r="V41" s="313"/>
      <c r="W41" s="313"/>
      <c r="X41" s="314"/>
      <c r="Y41" s="313" t="s">
        <v>56</v>
      </c>
      <c r="Z41" s="313"/>
      <c r="AA41" s="313"/>
      <c r="AB41" s="313"/>
      <c r="AC41" s="314"/>
      <c r="AD41" s="312" t="s">
        <v>56</v>
      </c>
      <c r="AE41" s="313"/>
      <c r="AF41" s="313"/>
      <c r="AG41" s="313"/>
      <c r="AH41" s="314"/>
      <c r="AI41" s="56">
        <v>0.81200000000000006</v>
      </c>
      <c r="AJ41" s="57">
        <v>0.80800000000000005</v>
      </c>
      <c r="AK41" s="56">
        <v>0.81400000000000006</v>
      </c>
      <c r="AL41" s="70" t="s">
        <v>108</v>
      </c>
      <c r="AM41" s="78" t="s">
        <v>74</v>
      </c>
      <c r="AN41" s="58">
        <v>0.76800000000000002</v>
      </c>
      <c r="AO41" s="57">
        <v>0.77500000000000002</v>
      </c>
      <c r="AP41" s="57">
        <v>0.76700000000000002</v>
      </c>
      <c r="AQ41" s="70" t="s">
        <v>108</v>
      </c>
      <c r="AR41" s="78" t="s">
        <v>74</v>
      </c>
      <c r="AS41" s="56">
        <v>4.3999999999999997E-2</v>
      </c>
      <c r="AT41" s="57">
        <v>3.3000000000000002E-2</v>
      </c>
      <c r="AU41" s="57">
        <v>4.7E-2</v>
      </c>
      <c r="AV41" s="70" t="s">
        <v>108</v>
      </c>
      <c r="AW41" s="78" t="s">
        <v>74</v>
      </c>
      <c r="AX41" s="56">
        <v>0.80500000000000005</v>
      </c>
      <c r="AY41" s="57">
        <v>0.83299999999999996</v>
      </c>
      <c r="AZ41" s="57">
        <v>0.8</v>
      </c>
      <c r="BA41" s="70" t="s">
        <v>52</v>
      </c>
      <c r="BB41" s="78" t="s">
        <v>53</v>
      </c>
      <c r="BC41" s="56">
        <v>2.1999999999999999E-2</v>
      </c>
      <c r="BD41" s="57">
        <v>5.6000000000000001E-2</v>
      </c>
      <c r="BE41" s="57">
        <v>1.6E-2</v>
      </c>
      <c r="BF41" s="70" t="s">
        <v>79</v>
      </c>
      <c r="BG41" s="78" t="s">
        <v>53</v>
      </c>
      <c r="BH41" s="282" t="s">
        <v>56</v>
      </c>
      <c r="BI41" s="283"/>
      <c r="BJ41" s="283"/>
      <c r="BK41" s="283"/>
      <c r="BL41" s="284"/>
    </row>
    <row r="42" spans="1:64" ht="24" customHeight="1" thickBot="1" x14ac:dyDescent="0.3">
      <c r="A42" s="310"/>
      <c r="B42" s="198" t="s">
        <v>4</v>
      </c>
      <c r="C42" s="52">
        <v>36852.44</v>
      </c>
      <c r="D42" s="52">
        <v>32001</v>
      </c>
      <c r="E42" s="54">
        <v>34447.93</v>
      </c>
      <c r="F42" s="52">
        <v>30000</v>
      </c>
      <c r="G42" s="54">
        <v>37249.49</v>
      </c>
      <c r="H42" s="53">
        <v>33000</v>
      </c>
      <c r="I42" s="168" t="s">
        <v>52</v>
      </c>
      <c r="J42" s="170" t="s">
        <v>53</v>
      </c>
      <c r="K42" s="52">
        <f>E42/98.5*100</f>
        <v>34972.517766497462</v>
      </c>
      <c r="L42" s="53">
        <f>F42/98.5*100</f>
        <v>30456.852791878173</v>
      </c>
      <c r="M42" s="54">
        <f>G42/98.5*100</f>
        <v>37816.741116751269</v>
      </c>
      <c r="N42" s="55">
        <f>H42/98.5*100</f>
        <v>33502.538071065988</v>
      </c>
      <c r="O42" s="58">
        <v>0.189</v>
      </c>
      <c r="P42" s="57">
        <v>0.21199999999999999</v>
      </c>
      <c r="Q42" s="56">
        <v>0.186</v>
      </c>
      <c r="R42" s="70" t="s">
        <v>52</v>
      </c>
      <c r="S42" s="71" t="s">
        <v>53</v>
      </c>
      <c r="T42" s="312"/>
      <c r="U42" s="313"/>
      <c r="V42" s="313"/>
      <c r="W42" s="313"/>
      <c r="X42" s="314"/>
      <c r="Y42" s="313"/>
      <c r="Z42" s="313"/>
      <c r="AA42" s="313"/>
      <c r="AB42" s="313"/>
      <c r="AC42" s="314"/>
      <c r="AD42" s="312"/>
      <c r="AE42" s="313"/>
      <c r="AF42" s="313"/>
      <c r="AG42" s="313"/>
      <c r="AH42" s="314"/>
      <c r="AI42" s="75">
        <v>0.67400000000000004</v>
      </c>
      <c r="AJ42" s="57">
        <v>0.63600000000000001</v>
      </c>
      <c r="AK42" s="75">
        <v>0.68100000000000005</v>
      </c>
      <c r="AL42" s="70" t="s">
        <v>108</v>
      </c>
      <c r="AM42" s="78" t="s">
        <v>74</v>
      </c>
      <c r="AN42" s="75">
        <v>0.63400000000000001</v>
      </c>
      <c r="AO42" s="57">
        <v>0.60199999999999998</v>
      </c>
      <c r="AP42" s="57">
        <v>0.64</v>
      </c>
      <c r="AQ42" s="70" t="s">
        <v>108</v>
      </c>
      <c r="AR42" s="78" t="s">
        <v>74</v>
      </c>
      <c r="AS42" s="56">
        <v>0.04</v>
      </c>
      <c r="AT42" s="57">
        <v>3.4000000000000002E-2</v>
      </c>
      <c r="AU42" s="57">
        <v>4.1000000000000002E-2</v>
      </c>
      <c r="AV42" s="70" t="s">
        <v>108</v>
      </c>
      <c r="AW42" s="78" t="s">
        <v>74</v>
      </c>
      <c r="AX42" s="56">
        <v>0.77100000000000002</v>
      </c>
      <c r="AY42" s="57">
        <v>0.82299999999999995</v>
      </c>
      <c r="AZ42" s="57">
        <v>0.76400000000000001</v>
      </c>
      <c r="BA42" s="70" t="s">
        <v>52</v>
      </c>
      <c r="BB42" s="78" t="s">
        <v>53</v>
      </c>
      <c r="BC42" s="56">
        <v>1.4999999999999999E-2</v>
      </c>
      <c r="BD42" s="57">
        <v>0.03</v>
      </c>
      <c r="BE42" s="57">
        <v>1.2999999999999999E-2</v>
      </c>
      <c r="BF42" s="70" t="s">
        <v>79</v>
      </c>
      <c r="BG42" s="78" t="s">
        <v>53</v>
      </c>
      <c r="BH42" s="285"/>
      <c r="BI42" s="286"/>
      <c r="BJ42" s="286"/>
      <c r="BK42" s="286"/>
      <c r="BL42" s="287"/>
    </row>
    <row r="43" spans="1:64" ht="24" customHeight="1" thickBot="1" x14ac:dyDescent="0.3">
      <c r="A43" s="310"/>
      <c r="B43" s="198" t="s">
        <v>5</v>
      </c>
      <c r="C43" s="52">
        <v>33596.51</v>
      </c>
      <c r="D43" s="52">
        <v>30000</v>
      </c>
      <c r="E43" s="54">
        <v>31701.34</v>
      </c>
      <c r="F43" s="52">
        <v>27800</v>
      </c>
      <c r="G43" s="54">
        <v>33919.480000000003</v>
      </c>
      <c r="H43" s="53">
        <v>30000</v>
      </c>
      <c r="I43" s="168" t="s">
        <v>52</v>
      </c>
      <c r="J43" s="170" t="s">
        <v>53</v>
      </c>
      <c r="K43" s="52">
        <f>E43/88.9*100</f>
        <v>35659.550056242966</v>
      </c>
      <c r="L43" s="53">
        <f>F43/88.8*100</f>
        <v>31306.306306306305</v>
      </c>
      <c r="M43" s="54">
        <f>G43/88.9*100</f>
        <v>38154.645669291342</v>
      </c>
      <c r="N43" s="55">
        <f>H43/88.9*100</f>
        <v>33745.781777277836</v>
      </c>
      <c r="O43" s="58">
        <v>0.22</v>
      </c>
      <c r="P43" s="57">
        <v>0.246</v>
      </c>
      <c r="Q43" s="56">
        <v>0.217</v>
      </c>
      <c r="R43" s="70" t="s">
        <v>52</v>
      </c>
      <c r="S43" s="71" t="s">
        <v>53</v>
      </c>
      <c r="T43" s="312"/>
      <c r="U43" s="313"/>
      <c r="V43" s="313"/>
      <c r="W43" s="313"/>
      <c r="X43" s="314"/>
      <c r="Y43" s="313"/>
      <c r="Z43" s="313"/>
      <c r="AA43" s="313"/>
      <c r="AB43" s="313"/>
      <c r="AC43" s="314"/>
      <c r="AD43" s="312"/>
      <c r="AE43" s="313"/>
      <c r="AF43" s="313"/>
      <c r="AG43" s="313"/>
      <c r="AH43" s="314"/>
      <c r="AI43" s="56">
        <v>0.80100000000000005</v>
      </c>
      <c r="AJ43" s="57">
        <v>0.77900000000000003</v>
      </c>
      <c r="AK43" s="56">
        <v>0.80300000000000005</v>
      </c>
      <c r="AL43" s="70" t="s">
        <v>52</v>
      </c>
      <c r="AM43" s="78" t="s">
        <v>53</v>
      </c>
      <c r="AN43" s="58">
        <v>0.73799999999999999</v>
      </c>
      <c r="AO43" s="57">
        <v>0.72799999999999998</v>
      </c>
      <c r="AP43" s="57">
        <v>0.73899999999999999</v>
      </c>
      <c r="AQ43" s="70" t="s">
        <v>52</v>
      </c>
      <c r="AR43" s="78" t="s">
        <v>53</v>
      </c>
      <c r="AS43" s="56">
        <v>6.3000000000000014E-2</v>
      </c>
      <c r="AT43" s="57">
        <v>5.1000000000000004E-2</v>
      </c>
      <c r="AU43" s="57">
        <v>6.4000000000000001E-2</v>
      </c>
      <c r="AV43" s="70" t="s">
        <v>108</v>
      </c>
      <c r="AW43" s="78" t="s">
        <v>74</v>
      </c>
      <c r="AX43" s="56">
        <v>0.77700000000000002</v>
      </c>
      <c r="AY43" s="57">
        <v>0.81799999999999995</v>
      </c>
      <c r="AZ43" s="57">
        <v>0.77</v>
      </c>
      <c r="BA43" s="70" t="s">
        <v>52</v>
      </c>
      <c r="BB43" s="78" t="s">
        <v>53</v>
      </c>
      <c r="BC43" s="282" t="s">
        <v>56</v>
      </c>
      <c r="BD43" s="283"/>
      <c r="BE43" s="283"/>
      <c r="BF43" s="283"/>
      <c r="BG43" s="284"/>
      <c r="BH43" s="285"/>
      <c r="BI43" s="286"/>
      <c r="BJ43" s="286"/>
      <c r="BK43" s="286"/>
      <c r="BL43" s="287"/>
    </row>
    <row r="44" spans="1:64" ht="24" customHeight="1" thickBot="1" x14ac:dyDescent="0.3">
      <c r="A44" s="310"/>
      <c r="B44" s="205" t="s">
        <v>6</v>
      </c>
      <c r="C44" s="52">
        <v>29837.8</v>
      </c>
      <c r="D44" s="52">
        <v>27000</v>
      </c>
      <c r="E44" s="54">
        <v>28304.46</v>
      </c>
      <c r="F44" s="52">
        <v>24902</v>
      </c>
      <c r="G44" s="54">
        <v>30120.81</v>
      </c>
      <c r="H44" s="53">
        <v>27600</v>
      </c>
      <c r="I44" s="162" t="s">
        <v>52</v>
      </c>
      <c r="J44" s="163" t="s">
        <v>53</v>
      </c>
      <c r="K44" s="52">
        <f>E44/80.1*100</f>
        <v>35336.404494382026</v>
      </c>
      <c r="L44" s="53">
        <f>F44/80.1*100</f>
        <v>31088.639200998758</v>
      </c>
      <c r="M44" s="54">
        <f>G44/80.1*100</f>
        <v>37604.007490636708</v>
      </c>
      <c r="N44" s="55">
        <f>H44/80.1*100</f>
        <v>34456.928838951317</v>
      </c>
      <c r="O44" s="58">
        <v>0.191</v>
      </c>
      <c r="P44" s="57">
        <v>0.23899999999999999</v>
      </c>
      <c r="Q44" s="56">
        <v>0.184</v>
      </c>
      <c r="R44" s="212" t="s">
        <v>52</v>
      </c>
      <c r="S44" s="71" t="s">
        <v>53</v>
      </c>
      <c r="T44" s="315"/>
      <c r="U44" s="316"/>
      <c r="V44" s="316"/>
      <c r="W44" s="316"/>
      <c r="X44" s="317"/>
      <c r="Y44" s="316"/>
      <c r="Z44" s="316"/>
      <c r="AA44" s="316"/>
      <c r="AB44" s="316"/>
      <c r="AC44" s="317"/>
      <c r="AD44" s="315"/>
      <c r="AE44" s="316"/>
      <c r="AF44" s="316"/>
      <c r="AG44" s="316"/>
      <c r="AH44" s="317"/>
      <c r="AI44" s="211">
        <v>0.80900000000000005</v>
      </c>
      <c r="AJ44" s="210">
        <v>0.79800000000000015</v>
      </c>
      <c r="AK44" s="211">
        <v>0.81</v>
      </c>
      <c r="AL44" s="70" t="s">
        <v>52</v>
      </c>
      <c r="AM44" s="78" t="s">
        <v>53</v>
      </c>
      <c r="AN44" s="209">
        <v>0.74299999999999999</v>
      </c>
      <c r="AO44" s="210">
        <v>0.72700000000000009</v>
      </c>
      <c r="AP44" s="210">
        <v>0.745</v>
      </c>
      <c r="AQ44" s="70" t="s">
        <v>52</v>
      </c>
      <c r="AR44" s="78" t="s">
        <v>53</v>
      </c>
      <c r="AS44" s="211">
        <v>6.6000000000000003E-2</v>
      </c>
      <c r="AT44" s="210">
        <v>7.1000000000000008E-2</v>
      </c>
      <c r="AU44" s="210">
        <v>6.5000000000000016E-2</v>
      </c>
      <c r="AV44" s="70" t="s">
        <v>52</v>
      </c>
      <c r="AW44" s="78" t="s">
        <v>53</v>
      </c>
      <c r="AX44" s="211">
        <v>0.81200000000000006</v>
      </c>
      <c r="AY44" s="210">
        <v>0.85</v>
      </c>
      <c r="AZ44" s="210">
        <v>0.80600000000000005</v>
      </c>
      <c r="BA44" s="70" t="s">
        <v>52</v>
      </c>
      <c r="BB44" s="78" t="s">
        <v>53</v>
      </c>
      <c r="BC44" s="306"/>
      <c r="BD44" s="307"/>
      <c r="BE44" s="307"/>
      <c r="BF44" s="307"/>
      <c r="BG44" s="308"/>
      <c r="BH44" s="306"/>
      <c r="BI44" s="307"/>
      <c r="BJ44" s="307"/>
      <c r="BK44" s="307"/>
      <c r="BL44" s="308"/>
    </row>
    <row r="45" spans="1:64" ht="24" customHeight="1" thickBot="1" x14ac:dyDescent="0.3">
      <c r="A45" s="309" t="s">
        <v>19</v>
      </c>
      <c r="B45" s="215" t="s">
        <v>2</v>
      </c>
      <c r="C45" s="216">
        <v>56018.21</v>
      </c>
      <c r="D45" s="216">
        <v>50000</v>
      </c>
      <c r="E45" s="218">
        <v>52629.52</v>
      </c>
      <c r="F45" s="216">
        <v>45000</v>
      </c>
      <c r="G45" s="218">
        <v>56290.85</v>
      </c>
      <c r="H45" s="217">
        <v>50000</v>
      </c>
      <c r="I45" s="168" t="s">
        <v>52</v>
      </c>
      <c r="J45" s="170" t="s">
        <v>55</v>
      </c>
      <c r="K45" s="216">
        <f>E45/122*100</f>
        <v>43138.950819672129</v>
      </c>
      <c r="L45" s="217">
        <f>F45/122*100</f>
        <v>36885.24590163934</v>
      </c>
      <c r="M45" s="218">
        <f>G45/122*100</f>
        <v>46140.040983606552</v>
      </c>
      <c r="N45" s="219">
        <f>H45/122*100</f>
        <v>40983.606557377047</v>
      </c>
      <c r="O45" s="233">
        <v>0.129</v>
      </c>
      <c r="P45" s="51">
        <v>0.129</v>
      </c>
      <c r="Q45" s="229">
        <v>0.129</v>
      </c>
      <c r="R45" s="65" t="s">
        <v>108</v>
      </c>
      <c r="S45" s="220" t="s">
        <v>74</v>
      </c>
      <c r="T45" s="221">
        <v>0.20300000000000001</v>
      </c>
      <c r="U45" s="222">
        <v>0.20399999999999999</v>
      </c>
      <c r="V45" s="222">
        <v>0.184</v>
      </c>
      <c r="W45" s="223" t="s">
        <v>52</v>
      </c>
      <c r="X45" s="224" t="s">
        <v>53</v>
      </c>
      <c r="Y45" s="225">
        <v>0.27200000000000002</v>
      </c>
      <c r="Z45" s="234">
        <v>0.27200000000000002</v>
      </c>
      <c r="AA45" s="234">
        <v>0.26400000000000001</v>
      </c>
      <c r="AB45" s="226" t="s">
        <v>52</v>
      </c>
      <c r="AC45" s="238" t="s">
        <v>102</v>
      </c>
      <c r="AD45" s="228">
        <v>0.13400000000000001</v>
      </c>
      <c r="AE45" s="222">
        <v>0.13500000000000001</v>
      </c>
      <c r="AF45" s="225">
        <v>0.126</v>
      </c>
      <c r="AG45" s="223" t="s">
        <v>52</v>
      </c>
      <c r="AH45" s="227" t="s">
        <v>53</v>
      </c>
      <c r="AI45" s="229">
        <v>0.79100000000000004</v>
      </c>
      <c r="AJ45" s="51">
        <v>0.81300000000000006</v>
      </c>
      <c r="AK45" s="229">
        <v>0.79</v>
      </c>
      <c r="AL45" s="65" t="s">
        <v>108</v>
      </c>
      <c r="AM45" s="230" t="s">
        <v>74</v>
      </c>
      <c r="AN45" s="233">
        <v>0.746</v>
      </c>
      <c r="AO45" s="51">
        <v>0.77100000000000002</v>
      </c>
      <c r="AP45" s="51">
        <v>0.745</v>
      </c>
      <c r="AQ45" s="65" t="s">
        <v>52</v>
      </c>
      <c r="AR45" s="230" t="s">
        <v>53</v>
      </c>
      <c r="AS45" s="229">
        <v>4.4999999999999998E-2</v>
      </c>
      <c r="AT45" s="51">
        <v>4.1999999999999996E-2</v>
      </c>
      <c r="AU45" s="51">
        <v>4.4999999999999998E-2</v>
      </c>
      <c r="AV45" s="65" t="s">
        <v>108</v>
      </c>
      <c r="AW45" s="230" t="s">
        <v>74</v>
      </c>
      <c r="AX45" s="56">
        <v>0.81799999999999995</v>
      </c>
      <c r="AY45" s="57">
        <v>0.79400000000000004</v>
      </c>
      <c r="AZ45" s="57">
        <v>0.82</v>
      </c>
      <c r="BA45" s="65" t="s">
        <v>52</v>
      </c>
      <c r="BB45" s="230" t="s">
        <v>53</v>
      </c>
      <c r="BC45" s="229">
        <v>5.0000000000000001E-3</v>
      </c>
      <c r="BD45" s="51">
        <v>2.5000000000000001E-2</v>
      </c>
      <c r="BE45" s="51">
        <v>3.0000000000000001E-3</v>
      </c>
      <c r="BF45" s="65" t="s">
        <v>108</v>
      </c>
      <c r="BG45" s="230" t="s">
        <v>74</v>
      </c>
      <c r="BH45" s="50">
        <v>0.17499999999999999</v>
      </c>
      <c r="BI45" s="64">
        <v>0.13900000000000001</v>
      </c>
      <c r="BJ45" s="73">
        <v>0.17899999999999999</v>
      </c>
      <c r="BK45" s="242" t="s">
        <v>52</v>
      </c>
      <c r="BL45" s="142" t="s">
        <v>53</v>
      </c>
    </row>
    <row r="46" spans="1:64" ht="24" customHeight="1" thickBot="1" x14ac:dyDescent="0.3">
      <c r="A46" s="310"/>
      <c r="B46" s="198" t="s">
        <v>3</v>
      </c>
      <c r="C46" s="52">
        <v>43773.57</v>
      </c>
      <c r="D46" s="52">
        <v>38000</v>
      </c>
      <c r="E46" s="54">
        <v>46441.32</v>
      </c>
      <c r="F46" s="52">
        <v>39000</v>
      </c>
      <c r="G46" s="54">
        <v>43620.93</v>
      </c>
      <c r="H46" s="53">
        <v>38000</v>
      </c>
      <c r="I46" s="168" t="s">
        <v>52</v>
      </c>
      <c r="J46" s="170" t="s">
        <v>55</v>
      </c>
      <c r="K46" s="52">
        <f>E46/109.1*100</f>
        <v>42567.662694775434</v>
      </c>
      <c r="L46" s="53">
        <f>F46/109.1*100</f>
        <v>35747.021081576539</v>
      </c>
      <c r="M46" s="54">
        <f>G46/109.1*100</f>
        <v>39982.520623281394</v>
      </c>
      <c r="N46" s="55">
        <f>H46/109.1*100</f>
        <v>34830.430797433546</v>
      </c>
      <c r="O46" s="58">
        <v>0.123</v>
      </c>
      <c r="P46" s="57">
        <v>0.16300000000000001</v>
      </c>
      <c r="Q46" s="56">
        <v>0.11600000000000001</v>
      </c>
      <c r="R46" s="70" t="s">
        <v>108</v>
      </c>
      <c r="S46" s="71" t="s">
        <v>74</v>
      </c>
      <c r="T46" s="312" t="s">
        <v>56</v>
      </c>
      <c r="U46" s="313"/>
      <c r="V46" s="313"/>
      <c r="W46" s="313"/>
      <c r="X46" s="314"/>
      <c r="Y46" s="313" t="s">
        <v>56</v>
      </c>
      <c r="Z46" s="313"/>
      <c r="AA46" s="313"/>
      <c r="AB46" s="313"/>
      <c r="AC46" s="314"/>
      <c r="AD46" s="312" t="s">
        <v>56</v>
      </c>
      <c r="AE46" s="313"/>
      <c r="AF46" s="313"/>
      <c r="AG46" s="313"/>
      <c r="AH46" s="314"/>
      <c r="AI46" s="56">
        <v>0.82200000000000006</v>
      </c>
      <c r="AJ46" s="57">
        <v>0.80300000000000005</v>
      </c>
      <c r="AK46" s="56">
        <v>0.82300000000000006</v>
      </c>
      <c r="AL46" s="70" t="s">
        <v>108</v>
      </c>
      <c r="AM46" s="78" t="s">
        <v>74</v>
      </c>
      <c r="AN46" s="58">
        <v>0.77800000000000002</v>
      </c>
      <c r="AO46" s="57">
        <v>0.77300000000000002</v>
      </c>
      <c r="AP46" s="57">
        <v>0.77700000000000002</v>
      </c>
      <c r="AQ46" s="70" t="s">
        <v>108</v>
      </c>
      <c r="AR46" s="78" t="s">
        <v>74</v>
      </c>
      <c r="AS46" s="56">
        <v>4.3999999999999997E-2</v>
      </c>
      <c r="AT46" s="57">
        <v>0.03</v>
      </c>
      <c r="AU46" s="57">
        <v>4.5999999999999999E-2</v>
      </c>
      <c r="AV46" s="70" t="s">
        <v>108</v>
      </c>
      <c r="AW46" s="78" t="s">
        <v>74</v>
      </c>
      <c r="AX46" s="56">
        <v>0.80200000000000005</v>
      </c>
      <c r="AY46" s="57">
        <v>0.77500000000000002</v>
      </c>
      <c r="AZ46" s="57">
        <v>0.80400000000000005</v>
      </c>
      <c r="BA46" s="70" t="s">
        <v>108</v>
      </c>
      <c r="BB46" s="78" t="s">
        <v>74</v>
      </c>
      <c r="BC46" s="56">
        <v>1.2E-2</v>
      </c>
      <c r="BD46" s="57">
        <v>2.5999999999999999E-2</v>
      </c>
      <c r="BE46" s="57">
        <v>1.0999999999999999E-2</v>
      </c>
      <c r="BF46" s="70" t="s">
        <v>79</v>
      </c>
      <c r="BG46" s="78" t="s">
        <v>53</v>
      </c>
      <c r="BH46" s="282" t="s">
        <v>56</v>
      </c>
      <c r="BI46" s="283"/>
      <c r="BJ46" s="283"/>
      <c r="BK46" s="283"/>
      <c r="BL46" s="284"/>
    </row>
    <row r="47" spans="1:64" ht="24" customHeight="1" thickBot="1" x14ac:dyDescent="0.3">
      <c r="A47" s="310"/>
      <c r="B47" s="198" t="s">
        <v>4</v>
      </c>
      <c r="C47" s="52">
        <v>37566.53</v>
      </c>
      <c r="D47" s="52">
        <v>32785</v>
      </c>
      <c r="E47" s="54">
        <v>41961.78</v>
      </c>
      <c r="F47" s="52">
        <v>35273</v>
      </c>
      <c r="G47" s="54">
        <v>37318.79</v>
      </c>
      <c r="H47" s="53">
        <v>32510</v>
      </c>
      <c r="I47" s="70" t="s">
        <v>52</v>
      </c>
      <c r="J47" s="170" t="s">
        <v>53</v>
      </c>
      <c r="K47" s="52">
        <f>E47/97.2*100</f>
        <v>43170.555555555555</v>
      </c>
      <c r="L47" s="53">
        <f>F47/97.2*100</f>
        <v>36289.094650205763</v>
      </c>
      <c r="M47" s="54">
        <f>G47/97.2*100</f>
        <v>38393.816872427982</v>
      </c>
      <c r="N47" s="55">
        <f>H47/97.2*100</f>
        <v>33446.502057613165</v>
      </c>
      <c r="O47" s="58">
        <v>0.16500000000000001</v>
      </c>
      <c r="P47" s="57">
        <v>0.16400000000000001</v>
      </c>
      <c r="Q47" s="56">
        <v>0.16500000000000001</v>
      </c>
      <c r="R47" s="70" t="s">
        <v>108</v>
      </c>
      <c r="S47" s="71" t="s">
        <v>74</v>
      </c>
      <c r="T47" s="312"/>
      <c r="U47" s="313"/>
      <c r="V47" s="313"/>
      <c r="W47" s="313"/>
      <c r="X47" s="314"/>
      <c r="Y47" s="313"/>
      <c r="Z47" s="313"/>
      <c r="AA47" s="313"/>
      <c r="AB47" s="313"/>
      <c r="AC47" s="314"/>
      <c r="AD47" s="312"/>
      <c r="AE47" s="313"/>
      <c r="AF47" s="313"/>
      <c r="AG47" s="313"/>
      <c r="AH47" s="314"/>
      <c r="AI47" s="75">
        <v>0.68100000000000005</v>
      </c>
      <c r="AJ47" s="57">
        <v>0.54800000000000004</v>
      </c>
      <c r="AK47" s="75">
        <v>0.69000000000000006</v>
      </c>
      <c r="AL47" s="70" t="s">
        <v>52</v>
      </c>
      <c r="AM47" s="78" t="s">
        <v>53</v>
      </c>
      <c r="AN47" s="75">
        <v>0.64</v>
      </c>
      <c r="AO47" s="57">
        <v>0.51300000000000001</v>
      </c>
      <c r="AP47" s="57">
        <v>0.64800000000000002</v>
      </c>
      <c r="AQ47" s="70" t="s">
        <v>52</v>
      </c>
      <c r="AR47" s="78" t="s">
        <v>53</v>
      </c>
      <c r="AS47" s="56">
        <v>4.1000000000000002E-2</v>
      </c>
      <c r="AT47" s="57">
        <v>3.5000000000000003E-2</v>
      </c>
      <c r="AU47" s="57">
        <v>4.2000000000000003E-2</v>
      </c>
      <c r="AV47" s="70" t="s">
        <v>52</v>
      </c>
      <c r="AW47" s="78" t="s">
        <v>53</v>
      </c>
      <c r="AX47" s="56">
        <v>0.79500000000000004</v>
      </c>
      <c r="AY47" s="57">
        <v>0.79700000000000004</v>
      </c>
      <c r="AZ47" s="57">
        <v>0.79500000000000004</v>
      </c>
      <c r="BA47" s="70" t="s">
        <v>108</v>
      </c>
      <c r="BB47" s="78" t="s">
        <v>74</v>
      </c>
      <c r="BC47" s="56">
        <v>8.0000000000000002E-3</v>
      </c>
      <c r="BD47" s="57">
        <v>0.03</v>
      </c>
      <c r="BE47" s="57">
        <v>7.0000000000000001E-3</v>
      </c>
      <c r="BF47" s="70" t="s">
        <v>79</v>
      </c>
      <c r="BG47" s="78" t="s">
        <v>53</v>
      </c>
      <c r="BH47" s="285"/>
      <c r="BI47" s="286"/>
      <c r="BJ47" s="286"/>
      <c r="BK47" s="286"/>
      <c r="BL47" s="287"/>
    </row>
    <row r="48" spans="1:64" ht="24" customHeight="1" thickBot="1" x14ac:dyDescent="0.3">
      <c r="A48" s="310"/>
      <c r="B48" s="198" t="s">
        <v>5</v>
      </c>
      <c r="C48" s="52">
        <v>34145.67</v>
      </c>
      <c r="D48" s="52">
        <v>30000</v>
      </c>
      <c r="E48" s="54">
        <v>38942.629999999997</v>
      </c>
      <c r="F48" s="52">
        <v>34802</v>
      </c>
      <c r="G48" s="54">
        <v>33873.49</v>
      </c>
      <c r="H48" s="53">
        <v>30000</v>
      </c>
      <c r="I48" s="168" t="s">
        <v>52</v>
      </c>
      <c r="J48" s="170" t="s">
        <v>53</v>
      </c>
      <c r="K48" s="52">
        <f>E48/88.1*100</f>
        <v>44202.758229284904</v>
      </c>
      <c r="L48" s="53">
        <f>F48/88.1*100</f>
        <v>39502.837684449492</v>
      </c>
      <c r="M48" s="54">
        <f>G48/88.1*100</f>
        <v>38448.910329171398</v>
      </c>
      <c r="N48" s="55">
        <f>H48/88.1*100</f>
        <v>34052.213393870603</v>
      </c>
      <c r="O48" s="58">
        <v>0.2</v>
      </c>
      <c r="P48" s="57">
        <v>0.22500000000000001</v>
      </c>
      <c r="Q48" s="56">
        <v>0.19800000000000001</v>
      </c>
      <c r="R48" s="70" t="s">
        <v>52</v>
      </c>
      <c r="S48" s="71" t="s">
        <v>53</v>
      </c>
      <c r="T48" s="312"/>
      <c r="U48" s="313"/>
      <c r="V48" s="313"/>
      <c r="W48" s="313"/>
      <c r="X48" s="314"/>
      <c r="Y48" s="313"/>
      <c r="Z48" s="313"/>
      <c r="AA48" s="313"/>
      <c r="AB48" s="313"/>
      <c r="AC48" s="314"/>
      <c r="AD48" s="312"/>
      <c r="AE48" s="313"/>
      <c r="AF48" s="313"/>
      <c r="AG48" s="313"/>
      <c r="AH48" s="314"/>
      <c r="AI48" s="56">
        <v>0.81100000000000005</v>
      </c>
      <c r="AJ48" s="57">
        <v>0.78</v>
      </c>
      <c r="AK48" s="56">
        <v>0.81200000000000006</v>
      </c>
      <c r="AL48" s="70" t="s">
        <v>52</v>
      </c>
      <c r="AM48" s="78" t="s">
        <v>53</v>
      </c>
      <c r="AN48" s="58">
        <v>0.748</v>
      </c>
      <c r="AO48" s="57">
        <v>0.73099999999999998</v>
      </c>
      <c r="AP48" s="57">
        <v>0.749</v>
      </c>
      <c r="AQ48" s="70" t="s">
        <v>108</v>
      </c>
      <c r="AR48" s="78" t="s">
        <v>74</v>
      </c>
      <c r="AS48" s="56">
        <v>6.3E-2</v>
      </c>
      <c r="AT48" s="57">
        <v>4.9000000000000002E-2</v>
      </c>
      <c r="AU48" s="57">
        <v>6.3E-2</v>
      </c>
      <c r="AV48" s="70" t="s">
        <v>108</v>
      </c>
      <c r="AW48" s="78" t="s">
        <v>74</v>
      </c>
      <c r="AX48" s="56">
        <v>0.77700000000000002</v>
      </c>
      <c r="AY48" s="57">
        <v>0.82499999999999996</v>
      </c>
      <c r="AZ48" s="57">
        <v>0.77400000000000002</v>
      </c>
      <c r="BA48" s="70" t="s">
        <v>52</v>
      </c>
      <c r="BB48" s="78" t="s">
        <v>53</v>
      </c>
      <c r="BC48" s="282" t="s">
        <v>56</v>
      </c>
      <c r="BD48" s="283"/>
      <c r="BE48" s="283"/>
      <c r="BF48" s="283"/>
      <c r="BG48" s="284"/>
      <c r="BH48" s="285"/>
      <c r="BI48" s="286"/>
      <c r="BJ48" s="286"/>
      <c r="BK48" s="286"/>
      <c r="BL48" s="287"/>
    </row>
    <row r="49" spans="1:64" ht="24" customHeight="1" thickBot="1" x14ac:dyDescent="0.3">
      <c r="A49" s="310"/>
      <c r="B49" s="205" t="s">
        <v>6</v>
      </c>
      <c r="C49" s="206">
        <v>29587.34</v>
      </c>
      <c r="D49" s="206">
        <v>26861</v>
      </c>
      <c r="E49" s="207">
        <v>34072.82</v>
      </c>
      <c r="F49" s="206">
        <v>30000</v>
      </c>
      <c r="G49" s="207">
        <v>29316.99</v>
      </c>
      <c r="H49" s="208">
        <v>26646</v>
      </c>
      <c r="I49" s="162" t="s">
        <v>52</v>
      </c>
      <c r="J49" s="163" t="s">
        <v>53</v>
      </c>
      <c r="K49" s="206">
        <f>E49/80*100</f>
        <v>42591.025000000001</v>
      </c>
      <c r="L49" s="208">
        <f>F49/80*100</f>
        <v>37500</v>
      </c>
      <c r="M49" s="207">
        <f>G49/80*100</f>
        <v>36646.237500000003</v>
      </c>
      <c r="N49" s="232">
        <f>H49/80*100</f>
        <v>33307.5</v>
      </c>
      <c r="O49" s="209">
        <v>0.186</v>
      </c>
      <c r="P49" s="210">
        <v>0.16500000000000001</v>
      </c>
      <c r="Q49" s="211">
        <v>0.188</v>
      </c>
      <c r="R49" s="212" t="s">
        <v>108</v>
      </c>
      <c r="S49" s="213" t="s">
        <v>74</v>
      </c>
      <c r="T49" s="315"/>
      <c r="U49" s="316"/>
      <c r="V49" s="316"/>
      <c r="W49" s="316"/>
      <c r="X49" s="317"/>
      <c r="Y49" s="316"/>
      <c r="Z49" s="316"/>
      <c r="AA49" s="316"/>
      <c r="AB49" s="316"/>
      <c r="AC49" s="317"/>
      <c r="AD49" s="315"/>
      <c r="AE49" s="316"/>
      <c r="AF49" s="316"/>
      <c r="AG49" s="316"/>
      <c r="AH49" s="317"/>
      <c r="AI49" s="211">
        <v>0.82000000000000006</v>
      </c>
      <c r="AJ49" s="210">
        <v>0.79500000000000004</v>
      </c>
      <c r="AK49" s="211">
        <v>0.82200000000000006</v>
      </c>
      <c r="AL49" s="212" t="s">
        <v>52</v>
      </c>
      <c r="AM49" s="214" t="s">
        <v>53</v>
      </c>
      <c r="AN49" s="209">
        <v>0.76500000000000001</v>
      </c>
      <c r="AO49" s="210">
        <v>0.74299999999999999</v>
      </c>
      <c r="AP49" s="210">
        <v>0.76600000000000001</v>
      </c>
      <c r="AQ49" s="212" t="s">
        <v>52</v>
      </c>
      <c r="AR49" s="214" t="s">
        <v>53</v>
      </c>
      <c r="AS49" s="211">
        <v>5.5E-2</v>
      </c>
      <c r="AT49" s="210">
        <v>5.2000000000000005E-2</v>
      </c>
      <c r="AU49" s="210">
        <v>5.6000000000000001E-2</v>
      </c>
      <c r="AV49" s="212" t="s">
        <v>52</v>
      </c>
      <c r="AW49" s="214" t="s">
        <v>53</v>
      </c>
      <c r="AX49" s="211">
        <v>0.79500000000000004</v>
      </c>
      <c r="AY49" s="210">
        <v>0.79500000000000004</v>
      </c>
      <c r="AZ49" s="210">
        <v>0.79700000000000004</v>
      </c>
      <c r="BA49" s="70" t="s">
        <v>108</v>
      </c>
      <c r="BB49" s="78" t="s">
        <v>74</v>
      </c>
      <c r="BC49" s="306"/>
      <c r="BD49" s="307"/>
      <c r="BE49" s="307"/>
      <c r="BF49" s="307"/>
      <c r="BG49" s="308"/>
      <c r="BH49" s="306"/>
      <c r="BI49" s="307"/>
      <c r="BJ49" s="307"/>
      <c r="BK49" s="307"/>
      <c r="BL49" s="308"/>
    </row>
    <row r="50" spans="1:64" ht="24" customHeight="1" thickBot="1" x14ac:dyDescent="0.3">
      <c r="A50" s="309" t="s">
        <v>22</v>
      </c>
      <c r="B50" s="215" t="s">
        <v>2</v>
      </c>
      <c r="C50" s="52">
        <v>64046.19</v>
      </c>
      <c r="D50" s="52">
        <v>56000</v>
      </c>
      <c r="E50" s="218">
        <v>60625.53</v>
      </c>
      <c r="F50" s="216">
        <v>51000</v>
      </c>
      <c r="G50" s="218">
        <v>64872.42</v>
      </c>
      <c r="H50" s="217">
        <v>58000</v>
      </c>
      <c r="I50" s="168" t="s">
        <v>52</v>
      </c>
      <c r="J50" s="170" t="s">
        <v>53</v>
      </c>
      <c r="K50" s="216">
        <f>E50/122.7*100</f>
        <v>49409.55990220049</v>
      </c>
      <c r="L50" s="217">
        <f>F50/122.7*100</f>
        <v>41564.792176039118</v>
      </c>
      <c r="M50" s="218">
        <f>G50/122.7*100</f>
        <v>52870.757946210266</v>
      </c>
      <c r="N50" s="219">
        <f>H50/122.7*100</f>
        <v>47269.763651181747</v>
      </c>
      <c r="O50" s="58">
        <v>0.11600000000000001</v>
      </c>
      <c r="P50" s="57">
        <v>0.14099999999999999</v>
      </c>
      <c r="Q50" s="56">
        <v>0.111</v>
      </c>
      <c r="R50" s="70" t="s">
        <v>52</v>
      </c>
      <c r="S50" s="220" t="s">
        <v>53</v>
      </c>
      <c r="T50" s="221">
        <v>0.13500000000000001</v>
      </c>
      <c r="U50" s="222">
        <v>0.13</v>
      </c>
      <c r="V50" s="222">
        <v>0.154</v>
      </c>
      <c r="W50" s="223" t="s">
        <v>52</v>
      </c>
      <c r="X50" s="224" t="s">
        <v>53</v>
      </c>
      <c r="Y50" s="225">
        <v>0.188</v>
      </c>
      <c r="Z50" s="234">
        <v>0.18</v>
      </c>
      <c r="AA50" s="222">
        <v>0.224</v>
      </c>
      <c r="AB50" s="235" t="s">
        <v>52</v>
      </c>
      <c r="AC50" s="227" t="s">
        <v>53</v>
      </c>
      <c r="AD50" s="221">
        <v>0.113</v>
      </c>
      <c r="AE50" s="225">
        <v>0.111</v>
      </c>
      <c r="AF50" s="234">
        <v>0.121</v>
      </c>
      <c r="AG50" s="223" t="s">
        <v>52</v>
      </c>
      <c r="AH50" s="238" t="s">
        <v>53</v>
      </c>
      <c r="AI50" s="229">
        <v>0.81500000000000006</v>
      </c>
      <c r="AJ50" s="51">
        <v>0.78900000000000003</v>
      </c>
      <c r="AK50" s="229">
        <v>0.82100000000000006</v>
      </c>
      <c r="AL50" s="70" t="s">
        <v>52</v>
      </c>
      <c r="AM50" s="78" t="s">
        <v>53</v>
      </c>
      <c r="AN50" s="233">
        <v>0.77</v>
      </c>
      <c r="AO50" s="51">
        <v>0.746</v>
      </c>
      <c r="AP50" s="51">
        <v>0.77600000000000002</v>
      </c>
      <c r="AQ50" s="70" t="s">
        <v>52</v>
      </c>
      <c r="AR50" s="78" t="s">
        <v>53</v>
      </c>
      <c r="AS50" s="56">
        <v>4.5000000000000005E-2</v>
      </c>
      <c r="AT50" s="57">
        <v>4.2999999999999997E-2</v>
      </c>
      <c r="AU50" s="57">
        <v>4.5000000000000005E-2</v>
      </c>
      <c r="AV50" s="70" t="s">
        <v>108</v>
      </c>
      <c r="AW50" s="78" t="s">
        <v>74</v>
      </c>
      <c r="AX50" s="56">
        <v>0.81499999999999995</v>
      </c>
      <c r="AY50" s="57">
        <v>0.82699999999999996</v>
      </c>
      <c r="AZ50" s="57">
        <v>0.81200000000000006</v>
      </c>
      <c r="BA50" s="65" t="s">
        <v>52</v>
      </c>
      <c r="BB50" s="230" t="s">
        <v>53</v>
      </c>
      <c r="BC50" s="56">
        <v>8.9999999999999993E-3</v>
      </c>
      <c r="BD50" s="57">
        <v>3.7999999999999999E-2</v>
      </c>
      <c r="BE50" s="57">
        <v>2E-3</v>
      </c>
      <c r="BF50" s="141" t="s">
        <v>52</v>
      </c>
      <c r="BG50" s="231" t="s">
        <v>55</v>
      </c>
      <c r="BH50" s="50">
        <v>8.8999999999999996E-2</v>
      </c>
      <c r="BI50" s="64">
        <v>9.7000000000000003E-2</v>
      </c>
      <c r="BJ50" s="64">
        <v>8.6999999999999994E-2</v>
      </c>
      <c r="BK50" s="141" t="s">
        <v>52</v>
      </c>
      <c r="BL50" s="231" t="s">
        <v>53</v>
      </c>
    </row>
    <row r="51" spans="1:64" ht="24" customHeight="1" thickBot="1" x14ac:dyDescent="0.3">
      <c r="A51" s="310"/>
      <c r="B51" s="198" t="s">
        <v>3</v>
      </c>
      <c r="C51" s="52">
        <v>51125.51</v>
      </c>
      <c r="D51" s="52">
        <v>44000</v>
      </c>
      <c r="E51" s="54">
        <v>48254.8</v>
      </c>
      <c r="F51" s="52">
        <v>40000</v>
      </c>
      <c r="G51" s="54">
        <v>51728.85</v>
      </c>
      <c r="H51" s="53">
        <v>45000</v>
      </c>
      <c r="I51" s="168" t="s">
        <v>52</v>
      </c>
      <c r="J51" s="170" t="s">
        <v>53</v>
      </c>
      <c r="K51" s="52">
        <f>E51/112.3*100</f>
        <v>42969.545859305435</v>
      </c>
      <c r="L51" s="53">
        <f>F51/112.3*100</f>
        <v>35618.878005342835</v>
      </c>
      <c r="M51" s="54">
        <f>G51/112.3*100</f>
        <v>46063.089937666962</v>
      </c>
      <c r="N51" s="55">
        <f>H51/112.3*100</f>
        <v>40071.237756010683</v>
      </c>
      <c r="O51" s="58">
        <v>0.17299999999999999</v>
      </c>
      <c r="P51" s="57">
        <v>0.23699999999999999</v>
      </c>
      <c r="Q51" s="56">
        <v>0.14799999999999999</v>
      </c>
      <c r="R51" s="70" t="s">
        <v>52</v>
      </c>
      <c r="S51" s="71" t="s">
        <v>53</v>
      </c>
      <c r="T51" s="312" t="s">
        <v>56</v>
      </c>
      <c r="U51" s="313"/>
      <c r="V51" s="313"/>
      <c r="W51" s="313"/>
      <c r="X51" s="314"/>
      <c r="Y51" s="313" t="s">
        <v>56</v>
      </c>
      <c r="Z51" s="313"/>
      <c r="AA51" s="313"/>
      <c r="AB51" s="313"/>
      <c r="AC51" s="314"/>
      <c r="AD51" s="312" t="s">
        <v>56</v>
      </c>
      <c r="AE51" s="313"/>
      <c r="AF51" s="313"/>
      <c r="AG51" s="313"/>
      <c r="AH51" s="314"/>
      <c r="AI51" s="56">
        <v>0.84900000000000009</v>
      </c>
      <c r="AJ51" s="57">
        <v>0.82200000000000006</v>
      </c>
      <c r="AK51" s="56">
        <v>0.85500000000000009</v>
      </c>
      <c r="AL51" s="70" t="s">
        <v>52</v>
      </c>
      <c r="AM51" s="78" t="s">
        <v>53</v>
      </c>
      <c r="AN51" s="58">
        <v>0.81200000000000006</v>
      </c>
      <c r="AO51" s="57">
        <v>0.78700000000000003</v>
      </c>
      <c r="AP51" s="57">
        <v>0.81800000000000006</v>
      </c>
      <c r="AQ51" s="70" t="s">
        <v>52</v>
      </c>
      <c r="AR51" s="78" t="s">
        <v>53</v>
      </c>
      <c r="AS51" s="56">
        <v>3.7000000000000005E-2</v>
      </c>
      <c r="AT51" s="57">
        <v>3.5000000000000003E-2</v>
      </c>
      <c r="AU51" s="57">
        <v>3.7000000000000005E-2</v>
      </c>
      <c r="AV51" s="70" t="s">
        <v>52</v>
      </c>
      <c r="AW51" s="78" t="s">
        <v>53</v>
      </c>
      <c r="AX51" s="56">
        <v>0.82299999999999995</v>
      </c>
      <c r="AY51" s="57">
        <v>0.82699999999999996</v>
      </c>
      <c r="AZ51" s="57">
        <v>0.82199999999999995</v>
      </c>
      <c r="BA51" s="70" t="s">
        <v>108</v>
      </c>
      <c r="BB51" s="78" t="s">
        <v>74</v>
      </c>
      <c r="BC51" s="56">
        <v>1.4999999999999999E-2</v>
      </c>
      <c r="BD51" s="57">
        <v>5.3999999999999999E-2</v>
      </c>
      <c r="BE51" s="57">
        <v>7.0000000000000001E-3</v>
      </c>
      <c r="BF51" s="70" t="s">
        <v>52</v>
      </c>
      <c r="BG51" s="78" t="s">
        <v>55</v>
      </c>
      <c r="BH51" s="282" t="s">
        <v>56</v>
      </c>
      <c r="BI51" s="283"/>
      <c r="BJ51" s="283"/>
      <c r="BK51" s="283"/>
      <c r="BL51" s="284"/>
    </row>
    <row r="52" spans="1:64" ht="24" customHeight="1" thickBot="1" x14ac:dyDescent="0.3">
      <c r="A52" s="310"/>
      <c r="B52" s="198" t="s">
        <v>4</v>
      </c>
      <c r="C52" s="52">
        <v>43301.62</v>
      </c>
      <c r="D52" s="52">
        <v>37000</v>
      </c>
      <c r="E52" s="54">
        <v>41004.31</v>
      </c>
      <c r="F52" s="52">
        <v>34000</v>
      </c>
      <c r="G52" s="54">
        <v>43748.26</v>
      </c>
      <c r="H52" s="53">
        <v>38000</v>
      </c>
      <c r="I52" s="168" t="s">
        <v>52</v>
      </c>
      <c r="J52" s="170" t="s">
        <v>53</v>
      </c>
      <c r="K52" s="52">
        <f>E52/96.7*100</f>
        <v>42403.629782833501</v>
      </c>
      <c r="L52" s="53">
        <f>F52/96.7*100</f>
        <v>35160.289555325748</v>
      </c>
      <c r="M52" s="54">
        <f>G52/96.7*100</f>
        <v>45241.220268872799</v>
      </c>
      <c r="N52" s="55">
        <f>H52/96.7*100</f>
        <v>39296.79420889348</v>
      </c>
      <c r="O52" s="58">
        <v>0.14199999999999999</v>
      </c>
      <c r="P52" s="57">
        <v>0.17499999999999999</v>
      </c>
      <c r="Q52" s="56">
        <v>0.13600000000000001</v>
      </c>
      <c r="R52" s="70" t="s">
        <v>52</v>
      </c>
      <c r="S52" s="71" t="s">
        <v>53</v>
      </c>
      <c r="T52" s="312"/>
      <c r="U52" s="313"/>
      <c r="V52" s="313"/>
      <c r="W52" s="313"/>
      <c r="X52" s="314"/>
      <c r="Y52" s="313"/>
      <c r="Z52" s="313"/>
      <c r="AA52" s="313"/>
      <c r="AB52" s="313"/>
      <c r="AC52" s="314"/>
      <c r="AD52" s="312"/>
      <c r="AE52" s="313"/>
      <c r="AF52" s="313"/>
      <c r="AG52" s="313"/>
      <c r="AH52" s="314"/>
      <c r="AI52" s="56">
        <v>0.7320000000000001</v>
      </c>
      <c r="AJ52" s="57">
        <v>0.66500000000000004</v>
      </c>
      <c r="AK52" s="56">
        <v>0.74700000000000011</v>
      </c>
      <c r="AL52" s="70" t="s">
        <v>52</v>
      </c>
      <c r="AM52" s="78" t="s">
        <v>53</v>
      </c>
      <c r="AN52" s="58">
        <v>0.69500000000000006</v>
      </c>
      <c r="AO52" s="57">
        <v>0.63400000000000001</v>
      </c>
      <c r="AP52" s="57">
        <v>0.70700000000000007</v>
      </c>
      <c r="AQ52" s="70" t="s">
        <v>52</v>
      </c>
      <c r="AR52" s="78" t="s">
        <v>53</v>
      </c>
      <c r="AS52" s="56">
        <v>3.6999999999999998E-2</v>
      </c>
      <c r="AT52" s="57">
        <v>3.0999999999999996E-2</v>
      </c>
      <c r="AU52" s="57">
        <v>0.04</v>
      </c>
      <c r="AV52" s="70" t="s">
        <v>52</v>
      </c>
      <c r="AW52" s="78" t="s">
        <v>53</v>
      </c>
      <c r="AX52" s="56">
        <v>0.82799999999999996</v>
      </c>
      <c r="AY52" s="57">
        <v>0.83399999999999996</v>
      </c>
      <c r="AZ52" s="57">
        <v>0.82699999999999996</v>
      </c>
      <c r="BA52" s="70" t="s">
        <v>108</v>
      </c>
      <c r="BB52" s="78" t="s">
        <v>74</v>
      </c>
      <c r="BC52" s="56">
        <v>0.01</v>
      </c>
      <c r="BD52" s="57">
        <v>4.1000000000000002E-2</v>
      </c>
      <c r="BE52" s="57">
        <v>4.0000000000000001E-3</v>
      </c>
      <c r="BF52" s="70" t="s">
        <v>52</v>
      </c>
      <c r="BG52" s="78" t="s">
        <v>55</v>
      </c>
      <c r="BH52" s="285"/>
      <c r="BI52" s="286"/>
      <c r="BJ52" s="286"/>
      <c r="BK52" s="286"/>
      <c r="BL52" s="287"/>
    </row>
    <row r="53" spans="1:64" ht="24" customHeight="1" thickBot="1" x14ac:dyDescent="0.3">
      <c r="A53" s="310"/>
      <c r="B53" s="198" t="s">
        <v>5</v>
      </c>
      <c r="C53" s="52">
        <v>37294.559999999998</v>
      </c>
      <c r="D53" s="52">
        <v>32583.5</v>
      </c>
      <c r="E53" s="54">
        <v>35947.89</v>
      </c>
      <c r="F53" s="52">
        <v>30000</v>
      </c>
      <c r="G53" s="54">
        <v>37560.730000000003</v>
      </c>
      <c r="H53" s="53">
        <v>33000</v>
      </c>
      <c r="I53" s="168" t="s">
        <v>52</v>
      </c>
      <c r="J53" s="170" t="s">
        <v>53</v>
      </c>
      <c r="K53" s="52">
        <f>E53/86.4*100</f>
        <v>41606.354166666664</v>
      </c>
      <c r="L53" s="53">
        <f>F53/86.4*100</f>
        <v>34722.222222222219</v>
      </c>
      <c r="M53" s="54">
        <f>G53/86.4*100</f>
        <v>43473.067129629628</v>
      </c>
      <c r="N53" s="55">
        <f>H53/86.4*100</f>
        <v>38194.444444444438</v>
      </c>
      <c r="O53" s="58">
        <v>0.191</v>
      </c>
      <c r="P53" s="57">
        <v>0.25600000000000001</v>
      </c>
      <c r="Q53" s="56">
        <v>0.17899999999999999</v>
      </c>
      <c r="R53" s="70" t="s">
        <v>52</v>
      </c>
      <c r="S53" s="71" t="s">
        <v>53</v>
      </c>
      <c r="T53" s="312"/>
      <c r="U53" s="313"/>
      <c r="V53" s="313"/>
      <c r="W53" s="313"/>
      <c r="X53" s="314"/>
      <c r="Y53" s="313"/>
      <c r="Z53" s="313"/>
      <c r="AA53" s="313"/>
      <c r="AB53" s="313"/>
      <c r="AC53" s="314"/>
      <c r="AD53" s="312"/>
      <c r="AE53" s="313"/>
      <c r="AF53" s="313"/>
      <c r="AG53" s="313"/>
      <c r="AH53" s="314"/>
      <c r="AI53" s="56">
        <v>0.82900000000000007</v>
      </c>
      <c r="AJ53" s="57">
        <v>0.78</v>
      </c>
      <c r="AK53" s="56">
        <v>0.83900000000000008</v>
      </c>
      <c r="AL53" s="70" t="s">
        <v>52</v>
      </c>
      <c r="AM53" s="78" t="s">
        <v>53</v>
      </c>
      <c r="AN53" s="58">
        <v>0.77</v>
      </c>
      <c r="AO53" s="57">
        <v>0.72399999999999998</v>
      </c>
      <c r="AP53" s="57">
        <v>0.78</v>
      </c>
      <c r="AQ53" s="70" t="s">
        <v>52</v>
      </c>
      <c r="AR53" s="78" t="s">
        <v>53</v>
      </c>
      <c r="AS53" s="56">
        <v>5.8999999999999997E-2</v>
      </c>
      <c r="AT53" s="57">
        <v>5.6000000000000001E-2</v>
      </c>
      <c r="AU53" s="57">
        <v>5.8999999999999997E-2</v>
      </c>
      <c r="AV53" s="70" t="s">
        <v>52</v>
      </c>
      <c r="AW53" s="78" t="s">
        <v>53</v>
      </c>
      <c r="AX53" s="56">
        <v>0.78500000000000003</v>
      </c>
      <c r="AY53" s="57">
        <v>0.79200000000000004</v>
      </c>
      <c r="AZ53" s="57">
        <v>0.78400000000000003</v>
      </c>
      <c r="BA53" s="70" t="s">
        <v>108</v>
      </c>
      <c r="BB53" s="78" t="s">
        <v>74</v>
      </c>
      <c r="BC53" s="282" t="s">
        <v>56</v>
      </c>
      <c r="BD53" s="283"/>
      <c r="BE53" s="283"/>
      <c r="BF53" s="283"/>
      <c r="BG53" s="284"/>
      <c r="BH53" s="285"/>
      <c r="BI53" s="286"/>
      <c r="BJ53" s="286"/>
      <c r="BK53" s="286"/>
      <c r="BL53" s="287"/>
    </row>
    <row r="54" spans="1:64" ht="24" customHeight="1" thickBot="1" x14ac:dyDescent="0.3">
      <c r="A54" s="310"/>
      <c r="B54" s="205" t="s">
        <v>6</v>
      </c>
      <c r="C54" s="52">
        <v>33074.07</v>
      </c>
      <c r="D54" s="52">
        <v>29600</v>
      </c>
      <c r="E54" s="207">
        <v>32892.68</v>
      </c>
      <c r="F54" s="206">
        <v>28000</v>
      </c>
      <c r="G54" s="207">
        <v>33111.07</v>
      </c>
      <c r="H54" s="208">
        <v>30000</v>
      </c>
      <c r="I54" s="162" t="s">
        <v>109</v>
      </c>
      <c r="J54" s="163" t="s">
        <v>53</v>
      </c>
      <c r="K54" s="206">
        <f>E54/79.4*100</f>
        <v>41426.549118387906</v>
      </c>
      <c r="L54" s="208">
        <f>F54/79.4*100</f>
        <v>35264.483627204027</v>
      </c>
      <c r="M54" s="207">
        <f>G54/79.4*100</f>
        <v>41701.599496221665</v>
      </c>
      <c r="N54" s="232">
        <f>H54/79.4*100</f>
        <v>37783.375314861456</v>
      </c>
      <c r="O54" s="58">
        <v>0.16800000000000001</v>
      </c>
      <c r="P54" s="57">
        <v>0.218</v>
      </c>
      <c r="Q54" s="56">
        <v>0.159</v>
      </c>
      <c r="R54" s="212" t="s">
        <v>52</v>
      </c>
      <c r="S54" s="213" t="s">
        <v>53</v>
      </c>
      <c r="T54" s="315"/>
      <c r="U54" s="316"/>
      <c r="V54" s="316"/>
      <c r="W54" s="316"/>
      <c r="X54" s="317"/>
      <c r="Y54" s="316"/>
      <c r="Z54" s="316"/>
      <c r="AA54" s="316"/>
      <c r="AB54" s="316"/>
      <c r="AC54" s="317"/>
      <c r="AD54" s="315"/>
      <c r="AE54" s="316"/>
      <c r="AF54" s="316"/>
      <c r="AG54" s="316"/>
      <c r="AH54" s="317"/>
      <c r="AI54" s="211">
        <v>0.83700000000000008</v>
      </c>
      <c r="AJ54" s="210">
        <v>0.80800000000000005</v>
      </c>
      <c r="AK54" s="211">
        <v>0.84700000000000009</v>
      </c>
      <c r="AL54" s="212" t="s">
        <v>52</v>
      </c>
      <c r="AM54" s="214" t="s">
        <v>53</v>
      </c>
      <c r="AN54" s="209">
        <v>0.77100000000000002</v>
      </c>
      <c r="AO54" s="210">
        <v>0.74</v>
      </c>
      <c r="AP54" s="210">
        <v>0.77900000000000003</v>
      </c>
      <c r="AQ54" s="212" t="s">
        <v>52</v>
      </c>
      <c r="AR54" s="214" t="s">
        <v>53</v>
      </c>
      <c r="AS54" s="211">
        <v>6.6000000000000003E-2</v>
      </c>
      <c r="AT54" s="210">
        <v>6.8000000000000005E-2</v>
      </c>
      <c r="AU54" s="210">
        <v>6.8000000000000005E-2</v>
      </c>
      <c r="AV54" s="212" t="s">
        <v>52</v>
      </c>
      <c r="AW54" s="214" t="s">
        <v>53</v>
      </c>
      <c r="AX54" s="56">
        <v>0.82699999999999996</v>
      </c>
      <c r="AY54" s="57">
        <v>0.82799999999999996</v>
      </c>
      <c r="AZ54" s="57">
        <v>0.83399999999999996</v>
      </c>
      <c r="BA54" s="212" t="s">
        <v>52</v>
      </c>
      <c r="BB54" s="214" t="s">
        <v>53</v>
      </c>
      <c r="BC54" s="306"/>
      <c r="BD54" s="307"/>
      <c r="BE54" s="307"/>
      <c r="BF54" s="307"/>
      <c r="BG54" s="308"/>
      <c r="BH54" s="306"/>
      <c r="BI54" s="307"/>
      <c r="BJ54" s="307"/>
      <c r="BK54" s="307"/>
      <c r="BL54" s="308"/>
    </row>
    <row r="55" spans="1:64" ht="24" customHeight="1" thickBot="1" x14ac:dyDescent="0.3">
      <c r="A55" s="309" t="s">
        <v>73</v>
      </c>
      <c r="B55" s="215" t="s">
        <v>2</v>
      </c>
      <c r="C55" s="216">
        <v>55921.78</v>
      </c>
      <c r="D55" s="216">
        <v>50000</v>
      </c>
      <c r="E55" s="218">
        <v>52465.86</v>
      </c>
      <c r="F55" s="216">
        <v>45000</v>
      </c>
      <c r="G55" s="218">
        <v>57314.79</v>
      </c>
      <c r="H55" s="217">
        <v>52000</v>
      </c>
      <c r="I55" s="141" t="s">
        <v>52</v>
      </c>
      <c r="J55" s="150" t="s">
        <v>55</v>
      </c>
      <c r="K55" s="216">
        <f>E55/116.6*100</f>
        <v>44996.449399656951</v>
      </c>
      <c r="L55" s="217">
        <f>F55/116.6*100</f>
        <v>38593.481989708409</v>
      </c>
      <c r="M55" s="218">
        <f>G55/116.6*100</f>
        <v>49155.051457975991</v>
      </c>
      <c r="N55" s="219">
        <f>H55/116.6*100</f>
        <v>44596.912521440827</v>
      </c>
      <c r="O55" s="233">
        <v>0.16600000000000001</v>
      </c>
      <c r="P55" s="51">
        <v>0.215</v>
      </c>
      <c r="Q55" s="229">
        <v>0.14699999999999999</v>
      </c>
      <c r="R55" s="65" t="s">
        <v>52</v>
      </c>
      <c r="S55" s="220" t="s">
        <v>53</v>
      </c>
      <c r="T55" s="221">
        <v>0.19600000000000001</v>
      </c>
      <c r="U55" s="222">
        <v>0.17899999999999999</v>
      </c>
      <c r="V55" s="222">
        <v>0.23899999999999999</v>
      </c>
      <c r="W55" s="223" t="s">
        <v>52</v>
      </c>
      <c r="X55" s="224" t="s">
        <v>53</v>
      </c>
      <c r="Y55" s="221">
        <v>0.26200000000000001</v>
      </c>
      <c r="Z55" s="225">
        <v>0.24199999999999999</v>
      </c>
      <c r="AA55" s="222">
        <v>0.314</v>
      </c>
      <c r="AB55" s="235" t="s">
        <v>52</v>
      </c>
      <c r="AC55" s="227" t="s">
        <v>53</v>
      </c>
      <c r="AD55" s="221">
        <v>0.161</v>
      </c>
      <c r="AE55" s="225">
        <v>0.15</v>
      </c>
      <c r="AF55" s="234">
        <v>0.189</v>
      </c>
      <c r="AG55" s="223" t="s">
        <v>52</v>
      </c>
      <c r="AH55" s="238" t="s">
        <v>53</v>
      </c>
      <c r="AI55" s="229">
        <v>0.75100000000000011</v>
      </c>
      <c r="AJ55" s="51">
        <v>0.71500000000000008</v>
      </c>
      <c r="AK55" s="229">
        <v>0.76900000000000013</v>
      </c>
      <c r="AL55" s="65" t="s">
        <v>52</v>
      </c>
      <c r="AM55" s="230" t="s">
        <v>53</v>
      </c>
      <c r="AN55" s="233">
        <v>0.69500000000000006</v>
      </c>
      <c r="AO55" s="51">
        <v>0.66400000000000003</v>
      </c>
      <c r="AP55" s="51">
        <v>0.70900000000000007</v>
      </c>
      <c r="AQ55" s="65" t="s">
        <v>52</v>
      </c>
      <c r="AR55" s="230" t="s">
        <v>53</v>
      </c>
      <c r="AS55" s="229">
        <v>5.6000000000000001E-2</v>
      </c>
      <c r="AT55" s="51">
        <v>5.0999999999999997E-2</v>
      </c>
      <c r="AU55" s="51">
        <v>6.0000000000000005E-2</v>
      </c>
      <c r="AV55" s="65" t="s">
        <v>52</v>
      </c>
      <c r="AW55" s="230" t="s">
        <v>53</v>
      </c>
      <c r="AX55" s="233">
        <v>0.76300000000000001</v>
      </c>
      <c r="AY55" s="51">
        <v>0.77700000000000002</v>
      </c>
      <c r="AZ55" s="51">
        <v>0.75700000000000001</v>
      </c>
      <c r="BA55" s="65" t="s">
        <v>52</v>
      </c>
      <c r="BB55" s="230" t="s">
        <v>53</v>
      </c>
      <c r="BC55" s="229">
        <v>3.3000000000000002E-2</v>
      </c>
      <c r="BD55" s="51">
        <v>0.10199999999999999</v>
      </c>
      <c r="BE55" s="51">
        <v>2E-3</v>
      </c>
      <c r="BF55" s="141" t="s">
        <v>52</v>
      </c>
      <c r="BG55" s="231" t="s">
        <v>75</v>
      </c>
      <c r="BH55" s="243">
        <v>0.106</v>
      </c>
      <c r="BI55" s="64">
        <v>0.1</v>
      </c>
      <c r="BJ55" s="64">
        <v>0.108</v>
      </c>
      <c r="BK55" s="242" t="s">
        <v>52</v>
      </c>
      <c r="BL55" s="142" t="s">
        <v>53</v>
      </c>
    </row>
    <row r="56" spans="1:64" ht="24" customHeight="1" thickBot="1" x14ac:dyDescent="0.3">
      <c r="A56" s="310"/>
      <c r="B56" s="198" t="s">
        <v>3</v>
      </c>
      <c r="C56" s="52">
        <v>46916.12</v>
      </c>
      <c r="D56" s="52">
        <v>42000</v>
      </c>
      <c r="E56" s="54">
        <v>44093.69</v>
      </c>
      <c r="F56" s="52">
        <v>38000</v>
      </c>
      <c r="G56" s="54">
        <v>47960.31</v>
      </c>
      <c r="H56" s="53">
        <v>43000</v>
      </c>
      <c r="I56" s="168" t="s">
        <v>52</v>
      </c>
      <c r="J56" s="170" t="s">
        <v>55</v>
      </c>
      <c r="K56" s="52">
        <f>E56/108.1*100</f>
        <v>40789.722479185948</v>
      </c>
      <c r="L56" s="53">
        <f>F56/108.1*100</f>
        <v>35152.636447733588</v>
      </c>
      <c r="M56" s="54">
        <f>G56/108.1*100</f>
        <v>44366.614246068457</v>
      </c>
      <c r="N56" s="55">
        <f>H56/108.1*100</f>
        <v>39777.983348751164</v>
      </c>
      <c r="O56" s="58">
        <v>0.17299999999999999</v>
      </c>
      <c r="P56" s="57">
        <v>0.23699999999999999</v>
      </c>
      <c r="Q56" s="56">
        <v>0.14800000000000002</v>
      </c>
      <c r="R56" s="70" t="s">
        <v>52</v>
      </c>
      <c r="S56" s="71" t="s">
        <v>77</v>
      </c>
      <c r="T56" s="312" t="s">
        <v>56</v>
      </c>
      <c r="U56" s="313"/>
      <c r="V56" s="313"/>
      <c r="W56" s="313"/>
      <c r="X56" s="314"/>
      <c r="Y56" s="313" t="s">
        <v>56</v>
      </c>
      <c r="Z56" s="313"/>
      <c r="AA56" s="313"/>
      <c r="AB56" s="313"/>
      <c r="AC56" s="314"/>
      <c r="AD56" s="312" t="s">
        <v>56</v>
      </c>
      <c r="AE56" s="313"/>
      <c r="AF56" s="313"/>
      <c r="AG56" s="313"/>
      <c r="AH56" s="314"/>
      <c r="AI56" s="56">
        <v>0.79700000000000004</v>
      </c>
      <c r="AJ56" s="57">
        <v>0.75100000000000011</v>
      </c>
      <c r="AK56" s="56">
        <v>0.81400000000000006</v>
      </c>
      <c r="AL56" s="70" t="s">
        <v>52</v>
      </c>
      <c r="AM56" s="78" t="s">
        <v>53</v>
      </c>
      <c r="AN56" s="58">
        <v>0.75</v>
      </c>
      <c r="AO56" s="57">
        <v>0.70600000000000007</v>
      </c>
      <c r="AP56" s="57">
        <v>0.76900000000000002</v>
      </c>
      <c r="AQ56" s="70" t="s">
        <v>52</v>
      </c>
      <c r="AR56" s="78" t="s">
        <v>53</v>
      </c>
      <c r="AS56" s="56">
        <v>4.7E-2</v>
      </c>
      <c r="AT56" s="57">
        <v>4.4999999999999998E-2</v>
      </c>
      <c r="AU56" s="57">
        <v>4.5000000000000005E-2</v>
      </c>
      <c r="AV56" s="70" t="s">
        <v>52</v>
      </c>
      <c r="AW56" s="78" t="s">
        <v>53</v>
      </c>
      <c r="AX56" s="58">
        <v>0.77300000000000002</v>
      </c>
      <c r="AY56" s="57">
        <v>0.78100000000000003</v>
      </c>
      <c r="AZ56" s="57">
        <v>0.77</v>
      </c>
      <c r="BA56" s="70" t="s">
        <v>52</v>
      </c>
      <c r="BB56" s="78" t="s">
        <v>53</v>
      </c>
      <c r="BC56" s="56">
        <v>4.2000000000000003E-2</v>
      </c>
      <c r="BD56" s="57">
        <v>0.13900000000000001</v>
      </c>
      <c r="BE56" s="57">
        <v>3.0000000000000001E-3</v>
      </c>
      <c r="BF56" s="70" t="s">
        <v>52</v>
      </c>
      <c r="BG56" s="78" t="s">
        <v>80</v>
      </c>
      <c r="BH56" s="282" t="s">
        <v>56</v>
      </c>
      <c r="BI56" s="283"/>
      <c r="BJ56" s="283"/>
      <c r="BK56" s="283"/>
      <c r="BL56" s="284"/>
    </row>
    <row r="57" spans="1:64" ht="24" customHeight="1" thickBot="1" x14ac:dyDescent="0.3">
      <c r="A57" s="310"/>
      <c r="B57" s="198" t="s">
        <v>4</v>
      </c>
      <c r="C57" s="52">
        <v>42835.63</v>
      </c>
      <c r="D57" s="52">
        <v>39000</v>
      </c>
      <c r="E57" s="54">
        <v>40421.49</v>
      </c>
      <c r="F57" s="52">
        <v>35119</v>
      </c>
      <c r="G57" s="54">
        <v>43702.63</v>
      </c>
      <c r="H57" s="53">
        <v>40000</v>
      </c>
      <c r="I57" s="168" t="s">
        <v>52</v>
      </c>
      <c r="J57" s="170" t="s">
        <v>53</v>
      </c>
      <c r="K57" s="52">
        <f>E57/97.7*100</f>
        <v>41373.070624360284</v>
      </c>
      <c r="L57" s="53">
        <f>F57/97.7*100</f>
        <v>35945.752302968271</v>
      </c>
      <c r="M57" s="54">
        <f>G57/97.7*100</f>
        <v>44731.453428863861</v>
      </c>
      <c r="N57" s="55">
        <f>H57/97.7*100</f>
        <v>40941.658137154554</v>
      </c>
      <c r="O57" s="58">
        <v>0.17499999999999999</v>
      </c>
      <c r="P57" s="57">
        <v>0.23799999999999999</v>
      </c>
      <c r="Q57" s="56">
        <v>0.153</v>
      </c>
      <c r="R57" s="70" t="s">
        <v>52</v>
      </c>
      <c r="S57" s="71" t="s">
        <v>53</v>
      </c>
      <c r="T57" s="312"/>
      <c r="U57" s="313"/>
      <c r="V57" s="313"/>
      <c r="W57" s="313"/>
      <c r="X57" s="314"/>
      <c r="Y57" s="313"/>
      <c r="Z57" s="313"/>
      <c r="AA57" s="313"/>
      <c r="AB57" s="313"/>
      <c r="AC57" s="314"/>
      <c r="AD57" s="312"/>
      <c r="AE57" s="313"/>
      <c r="AF57" s="313"/>
      <c r="AG57" s="313"/>
      <c r="AH57" s="314"/>
      <c r="AI57" s="56">
        <v>0.65500000000000003</v>
      </c>
      <c r="AJ57" s="57">
        <v>0.58700000000000008</v>
      </c>
      <c r="AK57" s="56">
        <v>0.68500000000000005</v>
      </c>
      <c r="AL57" s="70" t="s">
        <v>52</v>
      </c>
      <c r="AM57" s="78" t="s">
        <v>53</v>
      </c>
      <c r="AN57" s="58">
        <v>0.6</v>
      </c>
      <c r="AO57" s="57">
        <v>0.53800000000000003</v>
      </c>
      <c r="AP57" s="57">
        <v>0.626</v>
      </c>
      <c r="AQ57" s="70" t="s">
        <v>52</v>
      </c>
      <c r="AR57" s="78" t="s">
        <v>53</v>
      </c>
      <c r="AS57" s="56">
        <v>5.5E-2</v>
      </c>
      <c r="AT57" s="57">
        <v>4.8999999999999995E-2</v>
      </c>
      <c r="AU57" s="57">
        <v>5.9000000000000004E-2</v>
      </c>
      <c r="AV57" s="70" t="s">
        <v>52</v>
      </c>
      <c r="AW57" s="78" t="s">
        <v>53</v>
      </c>
      <c r="AX57" s="58">
        <v>0.80800000000000005</v>
      </c>
      <c r="AY57" s="57">
        <v>0.82499999999999996</v>
      </c>
      <c r="AZ57" s="57">
        <v>0.80200000000000005</v>
      </c>
      <c r="BA57" s="70" t="s">
        <v>52</v>
      </c>
      <c r="BB57" s="78" t="s">
        <v>53</v>
      </c>
      <c r="BC57" s="56">
        <v>2.9000000000000001E-2</v>
      </c>
      <c r="BD57" s="57">
        <v>0.104</v>
      </c>
      <c r="BE57" s="57">
        <v>1E-3</v>
      </c>
      <c r="BF57" s="70" t="s">
        <v>52</v>
      </c>
      <c r="BG57" s="78" t="s">
        <v>80</v>
      </c>
      <c r="BH57" s="285"/>
      <c r="BI57" s="286"/>
      <c r="BJ57" s="286"/>
      <c r="BK57" s="286"/>
      <c r="BL57" s="287"/>
    </row>
    <row r="58" spans="1:64" ht="24" customHeight="1" thickBot="1" x14ac:dyDescent="0.3">
      <c r="A58" s="310"/>
      <c r="B58" s="198" t="s">
        <v>5</v>
      </c>
      <c r="C58" s="52">
        <v>38925.03</v>
      </c>
      <c r="D58" s="52">
        <v>35200</v>
      </c>
      <c r="E58" s="54">
        <v>37309.79</v>
      </c>
      <c r="F58" s="52">
        <v>33000</v>
      </c>
      <c r="G58" s="54">
        <v>39462.17</v>
      </c>
      <c r="H58" s="53">
        <v>36000</v>
      </c>
      <c r="I58" s="168" t="s">
        <v>52</v>
      </c>
      <c r="J58" s="170" t="s">
        <v>53</v>
      </c>
      <c r="K58" s="52">
        <f>E58/92.4*100</f>
        <v>40378.560606060601</v>
      </c>
      <c r="L58" s="53">
        <f>F58/92.4*100</f>
        <v>35714.28571428571</v>
      </c>
      <c r="M58" s="54">
        <f>G58/92.4*100</f>
        <v>42707.976190476191</v>
      </c>
      <c r="N58" s="55">
        <f>H58/92.4*100</f>
        <v>38961.038961038954</v>
      </c>
      <c r="O58" s="58">
        <v>0.19400000000000001</v>
      </c>
      <c r="P58" s="57">
        <v>0.255</v>
      </c>
      <c r="Q58" s="56">
        <v>0.17399999999999999</v>
      </c>
      <c r="R58" s="70" t="s">
        <v>52</v>
      </c>
      <c r="S58" s="71" t="s">
        <v>53</v>
      </c>
      <c r="T58" s="312"/>
      <c r="U58" s="313"/>
      <c r="V58" s="313"/>
      <c r="W58" s="313"/>
      <c r="X58" s="314"/>
      <c r="Y58" s="313"/>
      <c r="Z58" s="313"/>
      <c r="AA58" s="313"/>
      <c r="AB58" s="313"/>
      <c r="AC58" s="314"/>
      <c r="AD58" s="312"/>
      <c r="AE58" s="313"/>
      <c r="AF58" s="313"/>
      <c r="AG58" s="313"/>
      <c r="AH58" s="314"/>
      <c r="AI58" s="56">
        <v>0.78900000000000015</v>
      </c>
      <c r="AJ58" s="57">
        <v>0.7340000000000001</v>
      </c>
      <c r="AK58" s="56">
        <v>0.81100000000000005</v>
      </c>
      <c r="AL58" s="70" t="s">
        <v>52</v>
      </c>
      <c r="AM58" s="78" t="s">
        <v>53</v>
      </c>
      <c r="AN58" s="58">
        <v>0.71600000000000008</v>
      </c>
      <c r="AO58" s="57">
        <v>0.66300000000000003</v>
      </c>
      <c r="AP58" s="57">
        <v>0.73699999999999999</v>
      </c>
      <c r="AQ58" s="70" t="s">
        <v>52</v>
      </c>
      <c r="AR58" s="78" t="s">
        <v>53</v>
      </c>
      <c r="AS58" s="56">
        <v>7.3000000000000009E-2</v>
      </c>
      <c r="AT58" s="57">
        <v>7.1000000000000008E-2</v>
      </c>
      <c r="AU58" s="57">
        <v>7.400000000000001E-2</v>
      </c>
      <c r="AV58" s="70" t="s">
        <v>52</v>
      </c>
      <c r="AW58" s="78" t="s">
        <v>53</v>
      </c>
      <c r="AX58" s="58">
        <v>0.77200000000000002</v>
      </c>
      <c r="AY58" s="57">
        <v>0.79</v>
      </c>
      <c r="AZ58" s="57">
        <v>0.76500000000000001</v>
      </c>
      <c r="BA58" s="70" t="s">
        <v>52</v>
      </c>
      <c r="BB58" s="78" t="s">
        <v>53</v>
      </c>
      <c r="BC58" s="282" t="s">
        <v>56</v>
      </c>
      <c r="BD58" s="283"/>
      <c r="BE58" s="283"/>
      <c r="BF58" s="283"/>
      <c r="BG58" s="284"/>
      <c r="BH58" s="285"/>
      <c r="BI58" s="286"/>
      <c r="BJ58" s="286"/>
      <c r="BK58" s="286"/>
      <c r="BL58" s="287"/>
    </row>
    <row r="59" spans="1:64" ht="24" customHeight="1" thickBot="1" x14ac:dyDescent="0.3">
      <c r="A59" s="310"/>
      <c r="B59" s="244" t="s">
        <v>6</v>
      </c>
      <c r="C59" s="245">
        <v>33521.269999999997</v>
      </c>
      <c r="D59" s="245">
        <v>30000</v>
      </c>
      <c r="E59" s="246">
        <v>32877.300000000003</v>
      </c>
      <c r="F59" s="245">
        <v>30000</v>
      </c>
      <c r="G59" s="246">
        <v>33726.68</v>
      </c>
      <c r="H59" s="247">
        <v>30000</v>
      </c>
      <c r="I59" s="248" t="s">
        <v>52</v>
      </c>
      <c r="J59" s="249" t="s">
        <v>53</v>
      </c>
      <c r="K59" s="245">
        <f>E59/82.6*100</f>
        <v>39803.026634382572</v>
      </c>
      <c r="L59" s="247">
        <f>F59/82.6*100</f>
        <v>36319.612590799035</v>
      </c>
      <c r="M59" s="246">
        <f>G59/82.6*100</f>
        <v>40831.331719128335</v>
      </c>
      <c r="N59" s="250">
        <f>H59/82.6*100</f>
        <v>36319.612590799035</v>
      </c>
      <c r="O59" s="251">
        <v>0.151</v>
      </c>
      <c r="P59" s="252">
        <v>0.183</v>
      </c>
      <c r="Q59" s="253">
        <v>0.14199999999999999</v>
      </c>
      <c r="R59" s="254" t="s">
        <v>52</v>
      </c>
      <c r="S59" s="16" t="s">
        <v>53</v>
      </c>
      <c r="T59" s="321"/>
      <c r="U59" s="322"/>
      <c r="V59" s="322"/>
      <c r="W59" s="322"/>
      <c r="X59" s="323"/>
      <c r="Y59" s="322"/>
      <c r="Z59" s="322"/>
      <c r="AA59" s="322"/>
      <c r="AB59" s="322"/>
      <c r="AC59" s="323"/>
      <c r="AD59" s="321"/>
      <c r="AE59" s="322"/>
      <c r="AF59" s="322"/>
      <c r="AG59" s="322"/>
      <c r="AH59" s="323"/>
      <c r="AI59" s="253">
        <v>0.80100000000000016</v>
      </c>
      <c r="AJ59" s="252">
        <v>0.77200000000000013</v>
      </c>
      <c r="AK59" s="253">
        <v>0.81100000000000017</v>
      </c>
      <c r="AL59" s="254" t="s">
        <v>52</v>
      </c>
      <c r="AM59" s="255" t="s">
        <v>53</v>
      </c>
      <c r="AN59" s="251">
        <v>0.71900000000000008</v>
      </c>
      <c r="AO59" s="252">
        <v>0.69200000000000006</v>
      </c>
      <c r="AP59" s="252">
        <v>0.72800000000000009</v>
      </c>
      <c r="AQ59" s="254" t="s">
        <v>52</v>
      </c>
      <c r="AR59" s="255" t="s">
        <v>53</v>
      </c>
      <c r="AS59" s="253">
        <v>8.2000000000000003E-2</v>
      </c>
      <c r="AT59" s="252">
        <v>8.0000000000000016E-2</v>
      </c>
      <c r="AU59" s="252">
        <v>8.3000000000000004E-2</v>
      </c>
      <c r="AV59" s="254" t="s">
        <v>52</v>
      </c>
      <c r="AW59" s="255" t="s">
        <v>53</v>
      </c>
      <c r="AX59" s="251">
        <v>0.80200000000000005</v>
      </c>
      <c r="AY59" s="252">
        <v>0.80800000000000005</v>
      </c>
      <c r="AZ59" s="252">
        <v>0.82499999999999996</v>
      </c>
      <c r="BA59" s="254" t="s">
        <v>52</v>
      </c>
      <c r="BB59" s="255" t="s">
        <v>53</v>
      </c>
      <c r="BC59" s="318"/>
      <c r="BD59" s="319"/>
      <c r="BE59" s="319"/>
      <c r="BF59" s="319"/>
      <c r="BG59" s="320"/>
      <c r="BH59" s="318"/>
      <c r="BI59" s="319"/>
      <c r="BJ59" s="319"/>
      <c r="BK59" s="319"/>
      <c r="BL59" s="320"/>
    </row>
    <row r="60" spans="1:64" ht="15.75" customHeight="1" x14ac:dyDescent="0.25">
      <c r="BD60" s="256"/>
    </row>
    <row r="61" spans="1:64" ht="15.75" x14ac:dyDescent="0.25">
      <c r="BD61" s="135"/>
    </row>
    <row r="62" spans="1:64" ht="15.75" x14ac:dyDescent="0.25">
      <c r="BD62" s="135"/>
    </row>
    <row r="63" spans="1:64" ht="15.75" x14ac:dyDescent="0.25">
      <c r="BD63" s="135"/>
    </row>
    <row r="64" spans="1:64" ht="15.75" x14ac:dyDescent="0.25">
      <c r="BD64" s="135"/>
    </row>
    <row r="65" spans="56:56" ht="15.75" x14ac:dyDescent="0.25">
      <c r="BD65" s="135"/>
    </row>
    <row r="66" spans="56:56" ht="15.75" x14ac:dyDescent="0.25">
      <c r="BD66" s="135"/>
    </row>
    <row r="67" spans="56:56" ht="15.75" x14ac:dyDescent="0.25">
      <c r="BD67" s="135"/>
    </row>
    <row r="68" spans="56:56" ht="15.75" x14ac:dyDescent="0.25">
      <c r="BD68" s="135"/>
    </row>
    <row r="69" spans="56:56" ht="15.75" x14ac:dyDescent="0.25">
      <c r="BD69" s="135"/>
    </row>
    <row r="70" spans="56:56" ht="15.75" x14ac:dyDescent="0.25">
      <c r="BD70" s="135"/>
    </row>
    <row r="71" spans="56:56" ht="15.75" x14ac:dyDescent="0.25">
      <c r="BD71" s="135"/>
    </row>
    <row r="72" spans="56:56" ht="15.75" x14ac:dyDescent="0.25">
      <c r="BD72" s="135"/>
    </row>
    <row r="73" spans="56:56" ht="15.75" x14ac:dyDescent="0.25">
      <c r="BD73" s="135"/>
    </row>
    <row r="74" spans="56:56" ht="15.75" x14ac:dyDescent="0.25">
      <c r="BD74" s="135"/>
    </row>
    <row r="75" spans="56:56" ht="15.75" x14ac:dyDescent="0.25">
      <c r="BD75" s="135"/>
    </row>
    <row r="76" spans="56:56" ht="15.75" x14ac:dyDescent="0.25">
      <c r="BD76" s="135"/>
    </row>
    <row r="77" spans="56:56" ht="15.75" x14ac:dyDescent="0.25">
      <c r="BD77" s="135"/>
    </row>
    <row r="78" spans="56:56" ht="15.75" x14ac:dyDescent="0.25">
      <c r="BD78" s="135"/>
    </row>
    <row r="79" spans="56:56" ht="15.75" x14ac:dyDescent="0.25">
      <c r="BD79" s="135"/>
    </row>
    <row r="80" spans="56:56" ht="15.75" x14ac:dyDescent="0.25">
      <c r="BD80" s="135"/>
    </row>
    <row r="81" spans="56:56" ht="15.75" x14ac:dyDescent="0.25">
      <c r="BD81" s="135"/>
    </row>
    <row r="82" spans="56:56" ht="15.75" x14ac:dyDescent="0.25">
      <c r="BD82" s="135"/>
    </row>
    <row r="83" spans="56:56" ht="15.75" x14ac:dyDescent="0.25">
      <c r="BD83" s="135"/>
    </row>
    <row r="84" spans="56:56" ht="15.75" x14ac:dyDescent="0.25">
      <c r="BD84" s="135"/>
    </row>
    <row r="85" spans="56:56" ht="15.75" x14ac:dyDescent="0.25">
      <c r="BD85" s="135"/>
    </row>
    <row r="86" spans="56:56" ht="15.75" x14ac:dyDescent="0.25">
      <c r="BD86" s="135"/>
    </row>
    <row r="87" spans="56:56" ht="15.75" x14ac:dyDescent="0.25">
      <c r="BD87" s="135"/>
    </row>
    <row r="88" spans="56:56" ht="15.75" x14ac:dyDescent="0.25">
      <c r="BD88" s="135"/>
    </row>
    <row r="89" spans="56:56" ht="15.75" x14ac:dyDescent="0.25">
      <c r="BD89" s="135"/>
    </row>
    <row r="90" spans="56:56" ht="15.75" x14ac:dyDescent="0.25">
      <c r="BD90" s="135"/>
    </row>
    <row r="91" spans="56:56" ht="15.75" x14ac:dyDescent="0.25">
      <c r="BD91" s="135"/>
    </row>
    <row r="92" spans="56:56" ht="15.75" x14ac:dyDescent="0.25">
      <c r="BD92" s="135"/>
    </row>
    <row r="93" spans="56:56" ht="15.75" x14ac:dyDescent="0.25">
      <c r="BD93" s="135"/>
    </row>
    <row r="94" spans="56:56" ht="15.75" x14ac:dyDescent="0.25">
      <c r="BD94" s="135"/>
    </row>
    <row r="95" spans="56:56" ht="15.75" x14ac:dyDescent="0.25">
      <c r="BD95" s="135"/>
    </row>
    <row r="96" spans="56:56" ht="15.75" x14ac:dyDescent="0.25">
      <c r="BD96" s="135"/>
    </row>
    <row r="97" spans="56:56" ht="15.75" x14ac:dyDescent="0.25">
      <c r="BD97" s="135"/>
    </row>
    <row r="98" spans="56:56" ht="15.75" x14ac:dyDescent="0.25">
      <c r="BD98" s="135"/>
    </row>
    <row r="99" spans="56:56" ht="15.75" x14ac:dyDescent="0.25">
      <c r="BD99" s="135"/>
    </row>
    <row r="100" spans="56:56" ht="15.75" x14ac:dyDescent="0.25">
      <c r="BD100" s="135"/>
    </row>
    <row r="101" spans="56:56" ht="15.75" x14ac:dyDescent="0.25">
      <c r="BD101" s="135"/>
    </row>
    <row r="102" spans="56:56" ht="15.75" x14ac:dyDescent="0.25">
      <c r="BD102" s="135"/>
    </row>
    <row r="103" spans="56:56" ht="15.75" x14ac:dyDescent="0.25">
      <c r="BD103" s="135"/>
    </row>
    <row r="104" spans="56:56" ht="15.75" x14ac:dyDescent="0.25">
      <c r="BD104" s="135"/>
    </row>
    <row r="105" spans="56:56" ht="15.75" x14ac:dyDescent="0.25">
      <c r="BD105" s="135"/>
    </row>
    <row r="106" spans="56:56" ht="15.75" x14ac:dyDescent="0.25">
      <c r="BD106" s="135"/>
    </row>
    <row r="107" spans="56:56" ht="15.75" x14ac:dyDescent="0.25">
      <c r="BD107" s="135"/>
    </row>
    <row r="108" spans="56:56" ht="15.75" x14ac:dyDescent="0.25">
      <c r="BD108" s="135"/>
    </row>
    <row r="109" spans="56:56" ht="15.75" x14ac:dyDescent="0.25">
      <c r="BD109" s="135"/>
    </row>
    <row r="110" spans="56:56" ht="15.75" x14ac:dyDescent="0.25">
      <c r="BD110" s="135"/>
    </row>
    <row r="111" spans="56:56" ht="15.75" x14ac:dyDescent="0.25">
      <c r="BD111" s="135"/>
    </row>
    <row r="112" spans="56:56" ht="15.75" x14ac:dyDescent="0.25">
      <c r="BD112" s="135"/>
    </row>
    <row r="113" spans="56:56" ht="15.75" x14ac:dyDescent="0.25">
      <c r="BD113" s="135"/>
    </row>
    <row r="114" spans="56:56" ht="15.75" x14ac:dyDescent="0.25">
      <c r="BD114" s="135"/>
    </row>
    <row r="115" spans="56:56" ht="15.75" x14ac:dyDescent="0.25">
      <c r="BD115" s="135"/>
    </row>
    <row r="116" spans="56:56" ht="15.75" x14ac:dyDescent="0.25">
      <c r="BD116" s="135"/>
    </row>
    <row r="117" spans="56:56" ht="15.75" x14ac:dyDescent="0.25">
      <c r="BD117" s="135"/>
    </row>
    <row r="118" spans="56:56" ht="15.75" x14ac:dyDescent="0.25">
      <c r="BD118" s="135"/>
    </row>
    <row r="119" spans="56:56" ht="15.75" x14ac:dyDescent="0.25">
      <c r="BD119" s="135"/>
    </row>
    <row r="120" spans="56:56" ht="15.75" x14ac:dyDescent="0.25">
      <c r="BD120" s="135"/>
    </row>
    <row r="121" spans="56:56" ht="15.75" x14ac:dyDescent="0.25">
      <c r="BD121" s="135"/>
    </row>
    <row r="122" spans="56:56" ht="15.75" x14ac:dyDescent="0.25">
      <c r="BD122" s="135"/>
    </row>
    <row r="123" spans="56:56" ht="15.75" x14ac:dyDescent="0.25">
      <c r="BD123" s="135"/>
    </row>
    <row r="124" spans="56:56" ht="15.75" x14ac:dyDescent="0.25">
      <c r="BD124" s="135"/>
    </row>
    <row r="125" spans="56:56" ht="15.75" x14ac:dyDescent="0.25">
      <c r="BD125" s="135"/>
    </row>
    <row r="126" spans="56:56" ht="15.75" x14ac:dyDescent="0.25">
      <c r="BD126" s="135"/>
    </row>
    <row r="127" spans="56:56" ht="15.75" x14ac:dyDescent="0.25">
      <c r="BD127" s="135"/>
    </row>
    <row r="128" spans="56:56" ht="15.75" x14ac:dyDescent="0.25">
      <c r="BD128" s="135"/>
    </row>
    <row r="129" spans="56:56" ht="15.75" x14ac:dyDescent="0.25">
      <c r="BD129" s="135"/>
    </row>
    <row r="130" spans="56:56" ht="15.75" x14ac:dyDescent="0.25">
      <c r="BD130" s="135"/>
    </row>
    <row r="131" spans="56:56" ht="15.75" x14ac:dyDescent="0.25">
      <c r="BD131" s="135"/>
    </row>
    <row r="132" spans="56:56" ht="15.75" x14ac:dyDescent="0.25">
      <c r="BD132" s="135"/>
    </row>
    <row r="133" spans="56:56" ht="15.75" x14ac:dyDescent="0.25">
      <c r="BD133" s="135"/>
    </row>
    <row r="134" spans="56:56" ht="15.75" x14ac:dyDescent="0.25">
      <c r="BD134" s="135"/>
    </row>
    <row r="135" spans="56:56" ht="15.75" x14ac:dyDescent="0.25">
      <c r="BD135" s="135"/>
    </row>
    <row r="136" spans="56:56" ht="15.75" x14ac:dyDescent="0.25">
      <c r="BD136" s="135"/>
    </row>
    <row r="137" spans="56:56" ht="15.75" x14ac:dyDescent="0.25">
      <c r="BD137" s="135"/>
    </row>
    <row r="138" spans="56:56" ht="15.75" x14ac:dyDescent="0.25">
      <c r="BD138" s="135"/>
    </row>
    <row r="139" spans="56:56" ht="15.75" x14ac:dyDescent="0.25">
      <c r="BD139" s="135"/>
    </row>
    <row r="140" spans="56:56" ht="15.75" x14ac:dyDescent="0.25">
      <c r="BD140" s="135"/>
    </row>
    <row r="141" spans="56:56" ht="15.75" x14ac:dyDescent="0.25">
      <c r="BD141" s="135"/>
    </row>
    <row r="142" spans="56:56" ht="15.75" x14ac:dyDescent="0.25">
      <c r="BD142" s="135"/>
    </row>
    <row r="143" spans="56:56" ht="15.75" x14ac:dyDescent="0.25">
      <c r="BD143" s="135"/>
    </row>
    <row r="144" spans="56:56" ht="15.75" x14ac:dyDescent="0.25">
      <c r="BD144" s="135"/>
    </row>
    <row r="145" spans="56:56" ht="15.75" x14ac:dyDescent="0.25">
      <c r="BD145" s="135"/>
    </row>
    <row r="146" spans="56:56" ht="15.75" x14ac:dyDescent="0.25">
      <c r="BD146" s="135"/>
    </row>
    <row r="147" spans="56:56" ht="15.75" x14ac:dyDescent="0.25">
      <c r="BD147" s="135"/>
    </row>
    <row r="148" spans="56:56" ht="15.75" x14ac:dyDescent="0.25">
      <c r="BD148" s="135"/>
    </row>
    <row r="149" spans="56:56" ht="15.75" x14ac:dyDescent="0.25">
      <c r="BD149" s="135"/>
    </row>
    <row r="150" spans="56:56" ht="15.75" x14ac:dyDescent="0.25">
      <c r="BD150" s="135"/>
    </row>
    <row r="151" spans="56:56" ht="15.75" x14ac:dyDescent="0.25">
      <c r="BD151" s="135"/>
    </row>
    <row r="152" spans="56:56" ht="15.75" x14ac:dyDescent="0.25">
      <c r="BD152" s="135"/>
    </row>
    <row r="153" spans="56:56" ht="15.75" x14ac:dyDescent="0.25">
      <c r="BD153" s="135"/>
    </row>
    <row r="154" spans="56:56" ht="15.75" x14ac:dyDescent="0.25">
      <c r="BD154" s="135"/>
    </row>
    <row r="155" spans="56:56" ht="15.75" x14ac:dyDescent="0.25">
      <c r="BD155" s="135"/>
    </row>
    <row r="156" spans="56:56" ht="15.75" x14ac:dyDescent="0.25">
      <c r="BD156" s="135"/>
    </row>
    <row r="157" spans="56:56" ht="15.75" x14ac:dyDescent="0.25">
      <c r="BD157" s="135"/>
    </row>
    <row r="158" spans="56:56" ht="15.75" x14ac:dyDescent="0.25">
      <c r="BD158" s="135"/>
    </row>
    <row r="159" spans="56:56" ht="15.75" x14ac:dyDescent="0.25">
      <c r="BD159" s="135"/>
    </row>
    <row r="160" spans="56:56" ht="15.75" x14ac:dyDescent="0.25">
      <c r="BD160" s="135"/>
    </row>
    <row r="161" spans="56:56" ht="15.75" x14ac:dyDescent="0.25">
      <c r="BD161" s="135"/>
    </row>
    <row r="162" spans="56:56" ht="15.75" x14ac:dyDescent="0.25">
      <c r="BD162" s="135"/>
    </row>
    <row r="163" spans="56:56" ht="15.75" x14ac:dyDescent="0.25">
      <c r="BD163" s="135"/>
    </row>
    <row r="164" spans="56:56" ht="15.75" x14ac:dyDescent="0.25">
      <c r="BD164" s="135"/>
    </row>
    <row r="165" spans="56:56" ht="15.75" x14ac:dyDescent="0.25">
      <c r="BD165" s="135"/>
    </row>
    <row r="166" spans="56:56" ht="15.75" x14ac:dyDescent="0.25">
      <c r="BD166" s="135"/>
    </row>
    <row r="167" spans="56:56" ht="15.75" x14ac:dyDescent="0.25">
      <c r="BD167" s="135"/>
    </row>
    <row r="168" spans="56:56" ht="15.75" x14ac:dyDescent="0.25">
      <c r="BD168" s="135"/>
    </row>
    <row r="169" spans="56:56" ht="15.75" x14ac:dyDescent="0.25">
      <c r="BD169" s="135"/>
    </row>
    <row r="170" spans="56:56" ht="15.75" x14ac:dyDescent="0.25">
      <c r="BD170" s="135"/>
    </row>
    <row r="171" spans="56:56" ht="15.75" x14ac:dyDescent="0.25">
      <c r="BD171" s="135"/>
    </row>
    <row r="172" spans="56:56" ht="15.75" x14ac:dyDescent="0.25">
      <c r="BD172" s="135"/>
    </row>
    <row r="173" spans="56:56" ht="15.75" x14ac:dyDescent="0.25">
      <c r="BD173" s="135"/>
    </row>
    <row r="174" spans="56:56" ht="15.75" x14ac:dyDescent="0.25">
      <c r="BD174" s="135"/>
    </row>
    <row r="175" spans="56:56" ht="15.75" x14ac:dyDescent="0.25">
      <c r="BD175" s="135"/>
    </row>
    <row r="176" spans="56:56" ht="15.75" x14ac:dyDescent="0.25">
      <c r="BD176" s="135"/>
    </row>
    <row r="177" spans="56:56" ht="15.75" x14ac:dyDescent="0.25">
      <c r="BD177" s="135"/>
    </row>
    <row r="178" spans="56:56" ht="15.75" x14ac:dyDescent="0.25">
      <c r="BD178" s="135"/>
    </row>
    <row r="179" spans="56:56" ht="15.75" x14ac:dyDescent="0.25">
      <c r="BD179" s="135"/>
    </row>
    <row r="180" spans="56:56" ht="15.75" x14ac:dyDescent="0.25">
      <c r="BD180" s="135"/>
    </row>
    <row r="181" spans="56:56" ht="15.75" x14ac:dyDescent="0.25">
      <c r="BD181" s="135"/>
    </row>
    <row r="182" spans="56:56" ht="15.75" x14ac:dyDescent="0.25">
      <c r="BD182" s="135"/>
    </row>
    <row r="183" spans="56:56" ht="15.75" x14ac:dyDescent="0.25">
      <c r="BD183" s="135"/>
    </row>
    <row r="184" spans="56:56" ht="15.75" x14ac:dyDescent="0.25">
      <c r="BD184" s="135"/>
    </row>
    <row r="185" spans="56:56" ht="15.75" x14ac:dyDescent="0.25">
      <c r="BD185" s="135"/>
    </row>
    <row r="186" spans="56:56" ht="15.75" x14ac:dyDescent="0.25">
      <c r="BD186" s="135"/>
    </row>
    <row r="187" spans="56:56" ht="15.75" x14ac:dyDescent="0.25">
      <c r="BD187" s="135"/>
    </row>
    <row r="188" spans="56:56" ht="15.75" x14ac:dyDescent="0.25">
      <c r="BD188" s="135"/>
    </row>
    <row r="189" spans="56:56" ht="15.75" x14ac:dyDescent="0.25">
      <c r="BD189" s="135"/>
    </row>
    <row r="190" spans="56:56" ht="15.75" x14ac:dyDescent="0.25">
      <c r="BD190" s="135"/>
    </row>
    <row r="191" spans="56:56" ht="15.75" x14ac:dyDescent="0.25">
      <c r="BD191" s="135"/>
    </row>
    <row r="192" spans="56:56" ht="15.75" x14ac:dyDescent="0.25">
      <c r="BD192" s="135"/>
    </row>
    <row r="193" spans="56:56" ht="15.75" x14ac:dyDescent="0.25">
      <c r="BD193" s="135"/>
    </row>
    <row r="194" spans="56:56" ht="15.75" x14ac:dyDescent="0.25">
      <c r="BD194" s="135"/>
    </row>
    <row r="195" spans="56:56" ht="15.75" x14ac:dyDescent="0.25">
      <c r="BD195" s="135"/>
    </row>
    <row r="196" spans="56:56" ht="15.75" x14ac:dyDescent="0.25">
      <c r="BD196" s="135"/>
    </row>
    <row r="197" spans="56:56" ht="15.75" x14ac:dyDescent="0.25">
      <c r="BD197" s="135"/>
    </row>
    <row r="198" spans="56:56" ht="15.75" x14ac:dyDescent="0.25">
      <c r="BD198" s="135"/>
    </row>
    <row r="199" spans="56:56" ht="15.75" x14ac:dyDescent="0.25">
      <c r="BD199" s="135"/>
    </row>
    <row r="200" spans="56:56" ht="15.75" x14ac:dyDescent="0.25">
      <c r="BD200" s="135"/>
    </row>
    <row r="201" spans="56:56" ht="15.75" x14ac:dyDescent="0.25">
      <c r="BD201" s="135"/>
    </row>
    <row r="202" spans="56:56" ht="15.75" x14ac:dyDescent="0.25">
      <c r="BD202" s="135"/>
    </row>
    <row r="203" spans="56:56" ht="15.75" x14ac:dyDescent="0.25">
      <c r="BD203" s="135"/>
    </row>
    <row r="204" spans="56:56" ht="15.75" x14ac:dyDescent="0.25">
      <c r="BD204" s="135"/>
    </row>
    <row r="205" spans="56:56" ht="15.75" x14ac:dyDescent="0.25">
      <c r="BD205" s="135"/>
    </row>
    <row r="206" spans="56:56" ht="15.75" x14ac:dyDescent="0.25">
      <c r="BD206" s="135"/>
    </row>
    <row r="207" spans="56:56" ht="15.75" x14ac:dyDescent="0.25">
      <c r="BD207" s="135"/>
    </row>
    <row r="208" spans="56:56" ht="15.75" x14ac:dyDescent="0.25">
      <c r="BD208" s="135"/>
    </row>
    <row r="209" spans="56:56" ht="15.75" x14ac:dyDescent="0.25">
      <c r="BD209" s="135"/>
    </row>
    <row r="210" spans="56:56" ht="15.75" x14ac:dyDescent="0.25">
      <c r="BD210" s="135"/>
    </row>
    <row r="211" spans="56:56" ht="15.75" x14ac:dyDescent="0.25">
      <c r="BD211" s="135"/>
    </row>
    <row r="212" spans="56:56" ht="15.75" x14ac:dyDescent="0.25">
      <c r="BD212" s="135"/>
    </row>
    <row r="213" spans="56:56" ht="15.75" x14ac:dyDescent="0.25">
      <c r="BD213" s="135"/>
    </row>
    <row r="214" spans="56:56" ht="15.75" x14ac:dyDescent="0.25">
      <c r="BD214" s="135"/>
    </row>
    <row r="215" spans="56:56" ht="15.75" x14ac:dyDescent="0.25">
      <c r="BD215" s="135"/>
    </row>
    <row r="216" spans="56:56" ht="15.75" x14ac:dyDescent="0.25">
      <c r="BD216" s="135"/>
    </row>
    <row r="217" spans="56:56" ht="15.75" x14ac:dyDescent="0.25">
      <c r="BD217" s="135"/>
    </row>
    <row r="218" spans="56:56" ht="15.75" x14ac:dyDescent="0.25">
      <c r="BD218" s="135"/>
    </row>
    <row r="219" spans="56:56" ht="15.75" x14ac:dyDescent="0.25">
      <c r="BD219" s="135"/>
    </row>
    <row r="220" spans="56:56" ht="15.75" x14ac:dyDescent="0.25">
      <c r="BD220" s="135"/>
    </row>
    <row r="221" spans="56:56" ht="15.75" x14ac:dyDescent="0.25">
      <c r="BD221" s="135"/>
    </row>
    <row r="222" spans="56:56" ht="15.75" x14ac:dyDescent="0.25">
      <c r="BD222" s="135"/>
    </row>
    <row r="223" spans="56:56" ht="15.75" x14ac:dyDescent="0.25">
      <c r="BD223" s="135"/>
    </row>
    <row r="224" spans="56:56" ht="15.75" x14ac:dyDescent="0.25">
      <c r="BD224" s="135"/>
    </row>
    <row r="225" spans="56:56" ht="15.75" x14ac:dyDescent="0.25">
      <c r="BD225" s="135"/>
    </row>
    <row r="226" spans="56:56" ht="15.75" x14ac:dyDescent="0.25">
      <c r="BD226" s="135"/>
    </row>
    <row r="227" spans="56:56" ht="15.75" x14ac:dyDescent="0.25">
      <c r="BD227" s="135"/>
    </row>
    <row r="228" spans="56:56" ht="15.75" x14ac:dyDescent="0.25">
      <c r="BD228" s="135"/>
    </row>
    <row r="229" spans="56:56" ht="15.75" x14ac:dyDescent="0.25">
      <c r="BD229" s="135"/>
    </row>
    <row r="230" spans="56:56" ht="15.75" x14ac:dyDescent="0.25">
      <c r="BD230" s="135"/>
    </row>
    <row r="231" spans="56:56" ht="15.75" x14ac:dyDescent="0.25">
      <c r="BD231" s="135"/>
    </row>
    <row r="232" spans="56:56" ht="15.75" x14ac:dyDescent="0.25">
      <c r="BD232" s="135"/>
    </row>
    <row r="233" spans="56:56" ht="15.75" x14ac:dyDescent="0.25">
      <c r="BD233" s="135"/>
    </row>
    <row r="234" spans="56:56" ht="15.75" x14ac:dyDescent="0.25">
      <c r="BD234" s="135"/>
    </row>
    <row r="235" spans="56:56" ht="15.75" x14ac:dyDescent="0.25">
      <c r="BD235" s="135"/>
    </row>
    <row r="236" spans="56:56" ht="15.75" x14ac:dyDescent="0.25">
      <c r="BD236" s="135"/>
    </row>
    <row r="237" spans="56:56" ht="15.75" x14ac:dyDescent="0.25">
      <c r="BD237" s="135"/>
    </row>
    <row r="238" spans="56:56" ht="15.75" x14ac:dyDescent="0.25">
      <c r="BD238" s="135"/>
    </row>
    <row r="239" spans="56:56" ht="15.75" x14ac:dyDescent="0.25">
      <c r="BD239" s="135"/>
    </row>
    <row r="240" spans="56:56" ht="15.75" x14ac:dyDescent="0.25">
      <c r="BD240" s="135"/>
    </row>
    <row r="241" spans="56:56" ht="15.75" x14ac:dyDescent="0.25">
      <c r="BD241" s="135"/>
    </row>
    <row r="242" spans="56:56" ht="15.75" x14ac:dyDescent="0.25">
      <c r="BD242" s="135"/>
    </row>
    <row r="243" spans="56:56" ht="15.75" x14ac:dyDescent="0.25">
      <c r="BD243" s="135"/>
    </row>
    <row r="244" spans="56:56" ht="15.75" x14ac:dyDescent="0.25">
      <c r="BD244" s="135"/>
    </row>
    <row r="245" spans="56:56" ht="15.75" x14ac:dyDescent="0.25">
      <c r="BD245" s="135"/>
    </row>
    <row r="246" spans="56:56" ht="15.75" x14ac:dyDescent="0.25">
      <c r="BD246" s="135"/>
    </row>
    <row r="247" spans="56:56" ht="15.75" x14ac:dyDescent="0.25">
      <c r="BD247" s="135"/>
    </row>
    <row r="248" spans="56:56" ht="15.75" x14ac:dyDescent="0.25">
      <c r="BD248" s="135"/>
    </row>
    <row r="249" spans="56:56" ht="15.75" x14ac:dyDescent="0.25">
      <c r="BD249" s="135"/>
    </row>
    <row r="250" spans="56:56" ht="15.75" x14ac:dyDescent="0.25">
      <c r="BD250" s="135"/>
    </row>
    <row r="251" spans="56:56" ht="15.75" x14ac:dyDescent="0.25">
      <c r="BD251" s="135"/>
    </row>
    <row r="252" spans="56:56" ht="15.75" x14ac:dyDescent="0.25">
      <c r="BD252" s="135"/>
    </row>
    <row r="253" spans="56:56" ht="15.75" x14ac:dyDescent="0.25">
      <c r="BD253" s="135"/>
    </row>
    <row r="254" spans="56:56" ht="15.75" x14ac:dyDescent="0.25">
      <c r="BD254" s="135"/>
    </row>
    <row r="255" spans="56:56" ht="15.75" x14ac:dyDescent="0.25">
      <c r="BD255" s="135"/>
    </row>
    <row r="256" spans="56:56" ht="15.75" x14ac:dyDescent="0.25">
      <c r="BD256" s="135"/>
    </row>
    <row r="257" spans="56:56" ht="15.75" x14ac:dyDescent="0.25">
      <c r="BD257" s="135"/>
    </row>
    <row r="258" spans="56:56" ht="15.75" x14ac:dyDescent="0.25">
      <c r="BD258" s="135"/>
    </row>
    <row r="259" spans="56:56" ht="15.75" x14ac:dyDescent="0.25">
      <c r="BD259" s="135"/>
    </row>
    <row r="260" spans="56:56" ht="15.75" x14ac:dyDescent="0.25">
      <c r="BD260" s="135"/>
    </row>
    <row r="261" spans="56:56" ht="15.75" x14ac:dyDescent="0.25">
      <c r="BD261" s="135"/>
    </row>
    <row r="262" spans="56:56" ht="15.75" x14ac:dyDescent="0.25">
      <c r="BD262" s="135"/>
    </row>
    <row r="263" spans="56:56" ht="15.75" x14ac:dyDescent="0.25">
      <c r="BD263" s="135"/>
    </row>
    <row r="264" spans="56:56" ht="15.75" x14ac:dyDescent="0.25">
      <c r="BD264" s="135"/>
    </row>
    <row r="265" spans="56:56" ht="15.75" x14ac:dyDescent="0.25">
      <c r="BD265" s="135"/>
    </row>
    <row r="266" spans="56:56" ht="15.75" x14ac:dyDescent="0.25">
      <c r="BD266" s="135"/>
    </row>
    <row r="267" spans="56:56" ht="15.75" x14ac:dyDescent="0.25">
      <c r="BD267" s="135"/>
    </row>
    <row r="268" spans="56:56" ht="15.75" x14ac:dyDescent="0.25">
      <c r="BD268" s="135"/>
    </row>
    <row r="269" spans="56:56" ht="15.75" x14ac:dyDescent="0.25">
      <c r="BD269" s="135"/>
    </row>
    <row r="270" spans="56:56" ht="15.75" x14ac:dyDescent="0.25">
      <c r="BD270" s="135"/>
    </row>
    <row r="271" spans="56:56" ht="15.75" x14ac:dyDescent="0.25">
      <c r="BD271" s="135"/>
    </row>
    <row r="272" spans="56:56" ht="15.75" x14ac:dyDescent="0.25">
      <c r="BD272" s="135"/>
    </row>
    <row r="273" spans="56:56" ht="15.75" x14ac:dyDescent="0.25">
      <c r="BD273" s="135"/>
    </row>
    <row r="274" spans="56:56" ht="15.75" x14ac:dyDescent="0.25">
      <c r="BD274" s="135"/>
    </row>
    <row r="275" spans="56:56" ht="15.75" x14ac:dyDescent="0.25">
      <c r="BD275" s="135"/>
    </row>
    <row r="276" spans="56:56" ht="15.75" x14ac:dyDescent="0.25">
      <c r="BD276" s="135"/>
    </row>
    <row r="277" spans="56:56" ht="15.75" x14ac:dyDescent="0.25">
      <c r="BD277" s="135"/>
    </row>
    <row r="278" spans="56:56" ht="15.75" x14ac:dyDescent="0.25">
      <c r="BD278" s="135"/>
    </row>
    <row r="279" spans="56:56" ht="15.75" x14ac:dyDescent="0.25">
      <c r="BD279" s="135"/>
    </row>
    <row r="280" spans="56:56" ht="15.75" x14ac:dyDescent="0.25">
      <c r="BD280" s="135"/>
    </row>
    <row r="281" spans="56:56" ht="15.75" x14ac:dyDescent="0.25">
      <c r="BD281" s="135"/>
    </row>
    <row r="282" spans="56:56" ht="15.75" x14ac:dyDescent="0.25">
      <c r="BD282" s="135"/>
    </row>
    <row r="283" spans="56:56" ht="15.75" x14ac:dyDescent="0.25">
      <c r="BD283" s="135"/>
    </row>
    <row r="284" spans="56:56" ht="15.75" x14ac:dyDescent="0.25">
      <c r="BD284" s="135"/>
    </row>
    <row r="285" spans="56:56" ht="15.75" x14ac:dyDescent="0.25">
      <c r="BD285" s="135"/>
    </row>
    <row r="286" spans="56:56" ht="15.75" x14ac:dyDescent="0.25">
      <c r="BD286" s="135"/>
    </row>
    <row r="287" spans="56:56" ht="15.75" x14ac:dyDescent="0.25">
      <c r="BD287" s="135"/>
    </row>
    <row r="288" spans="56:56" ht="15.75" x14ac:dyDescent="0.25">
      <c r="BD288" s="135"/>
    </row>
    <row r="289" spans="56:56" ht="15.75" x14ac:dyDescent="0.25">
      <c r="BD289" s="135"/>
    </row>
    <row r="290" spans="56:56" ht="15.75" x14ac:dyDescent="0.25">
      <c r="BD290" s="135"/>
    </row>
    <row r="291" spans="56:56" ht="15.75" x14ac:dyDescent="0.25">
      <c r="BD291" s="135"/>
    </row>
    <row r="292" spans="56:56" ht="15.75" x14ac:dyDescent="0.25">
      <c r="BD292" s="135"/>
    </row>
    <row r="293" spans="56:56" ht="15.75" x14ac:dyDescent="0.25">
      <c r="BD293" s="135"/>
    </row>
    <row r="294" spans="56:56" ht="15.75" x14ac:dyDescent="0.25">
      <c r="BD294" s="135"/>
    </row>
    <row r="295" spans="56:56" ht="15.75" x14ac:dyDescent="0.25">
      <c r="BD295" s="135"/>
    </row>
    <row r="296" spans="56:56" ht="15.75" x14ac:dyDescent="0.25">
      <c r="BD296" s="135"/>
    </row>
    <row r="297" spans="56:56" ht="15.75" x14ac:dyDescent="0.25">
      <c r="BD297" s="135"/>
    </row>
    <row r="298" spans="56:56" ht="15.75" x14ac:dyDescent="0.25">
      <c r="BD298" s="135"/>
    </row>
    <row r="299" spans="56:56" ht="15.75" x14ac:dyDescent="0.25">
      <c r="BD299" s="135"/>
    </row>
    <row r="300" spans="56:56" ht="15.75" x14ac:dyDescent="0.25">
      <c r="BD300" s="135"/>
    </row>
    <row r="301" spans="56:56" ht="15.75" x14ac:dyDescent="0.25">
      <c r="BD301" s="135"/>
    </row>
    <row r="302" spans="56:56" ht="15.75" x14ac:dyDescent="0.25">
      <c r="BD302" s="135"/>
    </row>
    <row r="303" spans="56:56" ht="15.75" x14ac:dyDescent="0.25">
      <c r="BD303" s="135"/>
    </row>
    <row r="304" spans="56:56" ht="15.75" x14ac:dyDescent="0.25">
      <c r="BD304" s="135"/>
    </row>
    <row r="305" spans="56:56" ht="15.75" x14ac:dyDescent="0.25">
      <c r="BD305" s="135"/>
    </row>
    <row r="306" spans="56:56" ht="15.75" x14ac:dyDescent="0.25">
      <c r="BD306" s="135"/>
    </row>
    <row r="307" spans="56:56" ht="15.75" x14ac:dyDescent="0.25">
      <c r="BD307" s="135"/>
    </row>
    <row r="308" spans="56:56" ht="15.75" x14ac:dyDescent="0.25">
      <c r="BD308" s="135"/>
    </row>
    <row r="309" spans="56:56" ht="15.75" x14ac:dyDescent="0.25">
      <c r="BD309" s="135"/>
    </row>
    <row r="310" spans="56:56" ht="15.75" x14ac:dyDescent="0.25">
      <c r="BD310" s="135"/>
    </row>
    <row r="311" spans="56:56" ht="15.75" x14ac:dyDescent="0.25">
      <c r="BD311" s="135"/>
    </row>
    <row r="312" spans="56:56" ht="15.75" x14ac:dyDescent="0.25">
      <c r="BD312" s="135"/>
    </row>
    <row r="313" spans="56:56" ht="15.75" x14ac:dyDescent="0.25">
      <c r="BD313" s="135"/>
    </row>
    <row r="314" spans="56:56" ht="15.75" x14ac:dyDescent="0.25">
      <c r="BD314" s="135"/>
    </row>
    <row r="315" spans="56:56" ht="15.75" x14ac:dyDescent="0.25">
      <c r="BD315" s="135"/>
    </row>
    <row r="316" spans="56:56" ht="15.75" x14ac:dyDescent="0.25">
      <c r="BD316" s="135"/>
    </row>
    <row r="317" spans="56:56" ht="15.75" x14ac:dyDescent="0.25">
      <c r="BD317" s="135"/>
    </row>
    <row r="318" spans="56:56" ht="15.75" x14ac:dyDescent="0.25">
      <c r="BD318" s="135"/>
    </row>
    <row r="319" spans="56:56" ht="15.75" x14ac:dyDescent="0.25">
      <c r="BD319" s="135"/>
    </row>
    <row r="320" spans="56:56" ht="15.75" x14ac:dyDescent="0.25">
      <c r="BD320" s="135"/>
    </row>
    <row r="321" spans="56:56" ht="15.75" x14ac:dyDescent="0.25">
      <c r="BD321" s="135"/>
    </row>
    <row r="322" spans="56:56" ht="15.75" x14ac:dyDescent="0.25">
      <c r="BD322" s="135"/>
    </row>
    <row r="323" spans="56:56" ht="15.75" x14ac:dyDescent="0.25">
      <c r="BD323" s="135"/>
    </row>
    <row r="324" spans="56:56" ht="15.75" x14ac:dyDescent="0.25">
      <c r="BD324" s="135"/>
    </row>
    <row r="325" spans="56:56" ht="15.75" x14ac:dyDescent="0.25">
      <c r="BD325" s="135"/>
    </row>
    <row r="326" spans="56:56" ht="15.75" x14ac:dyDescent="0.25">
      <c r="BD326" s="135"/>
    </row>
    <row r="327" spans="56:56" ht="15.75" x14ac:dyDescent="0.25">
      <c r="BD327" s="135"/>
    </row>
    <row r="328" spans="56:56" ht="15.75" x14ac:dyDescent="0.25">
      <c r="BD328" s="135"/>
    </row>
    <row r="329" spans="56:56" ht="15.75" x14ac:dyDescent="0.25">
      <c r="BD329" s="135"/>
    </row>
    <row r="330" spans="56:56" ht="15.75" x14ac:dyDescent="0.25">
      <c r="BD330" s="135"/>
    </row>
    <row r="331" spans="56:56" ht="15.75" x14ac:dyDescent="0.25">
      <c r="BD331" s="135"/>
    </row>
    <row r="332" spans="56:56" ht="15.75" x14ac:dyDescent="0.25">
      <c r="BD332" s="135"/>
    </row>
    <row r="333" spans="56:56" ht="15.75" x14ac:dyDescent="0.25">
      <c r="BD333" s="135"/>
    </row>
    <row r="334" spans="56:56" ht="15.75" x14ac:dyDescent="0.25">
      <c r="BD334" s="135"/>
    </row>
    <row r="335" spans="56:56" ht="15.75" x14ac:dyDescent="0.25">
      <c r="BD335" s="135"/>
    </row>
    <row r="336" spans="56:56" ht="15.75" x14ac:dyDescent="0.25">
      <c r="BD336" s="135"/>
    </row>
    <row r="337" spans="56:56" ht="15.75" x14ac:dyDescent="0.25">
      <c r="BD337" s="135"/>
    </row>
    <row r="338" spans="56:56" ht="15.75" x14ac:dyDescent="0.25">
      <c r="BD338" s="135"/>
    </row>
    <row r="339" spans="56:56" ht="15.75" x14ac:dyDescent="0.25">
      <c r="BD339" s="135"/>
    </row>
    <row r="340" spans="56:56" ht="15.75" x14ac:dyDescent="0.25">
      <c r="BD340" s="135"/>
    </row>
    <row r="341" spans="56:56" ht="15.75" x14ac:dyDescent="0.25">
      <c r="BD341" s="135"/>
    </row>
    <row r="342" spans="56:56" ht="15.75" x14ac:dyDescent="0.25">
      <c r="BD342" s="135"/>
    </row>
    <row r="343" spans="56:56" ht="15.75" x14ac:dyDescent="0.25">
      <c r="BD343" s="135"/>
    </row>
    <row r="344" spans="56:56" ht="15.75" x14ac:dyDescent="0.25">
      <c r="BD344" s="135"/>
    </row>
    <row r="345" spans="56:56" ht="15.75" x14ac:dyDescent="0.25">
      <c r="BD345" s="135"/>
    </row>
    <row r="346" spans="56:56" ht="15.75" x14ac:dyDescent="0.25">
      <c r="BD346" s="135"/>
    </row>
    <row r="347" spans="56:56" ht="15.75" x14ac:dyDescent="0.25">
      <c r="BD347" s="135"/>
    </row>
    <row r="348" spans="56:56" ht="15.75" x14ac:dyDescent="0.25">
      <c r="BD348" s="135"/>
    </row>
    <row r="349" spans="56:56" ht="15.75" x14ac:dyDescent="0.25">
      <c r="BD349" s="135"/>
    </row>
    <row r="350" spans="56:56" ht="15.75" x14ac:dyDescent="0.25">
      <c r="BD350" s="135"/>
    </row>
    <row r="351" spans="56:56" ht="15.75" x14ac:dyDescent="0.25">
      <c r="BD351" s="135"/>
    </row>
    <row r="352" spans="56:56" ht="15.75" x14ac:dyDescent="0.25">
      <c r="BD352" s="135"/>
    </row>
    <row r="353" spans="56:56" ht="15.75" x14ac:dyDescent="0.25">
      <c r="BD353" s="135"/>
    </row>
    <row r="354" spans="56:56" ht="15.75" x14ac:dyDescent="0.25">
      <c r="BD354" s="135"/>
    </row>
    <row r="355" spans="56:56" ht="15.75" x14ac:dyDescent="0.25">
      <c r="BD355" s="135"/>
    </row>
    <row r="356" spans="56:56" ht="15.75" x14ac:dyDescent="0.25">
      <c r="BD356" s="135"/>
    </row>
    <row r="357" spans="56:56" ht="15.75" x14ac:dyDescent="0.25">
      <c r="BD357" s="135"/>
    </row>
    <row r="358" spans="56:56" ht="15.75" x14ac:dyDescent="0.25">
      <c r="BD358" s="135"/>
    </row>
    <row r="359" spans="56:56" ht="15.75" x14ac:dyDescent="0.25">
      <c r="BD359" s="135"/>
    </row>
    <row r="360" spans="56:56" ht="15.75" x14ac:dyDescent="0.25">
      <c r="BD360" s="135"/>
    </row>
    <row r="361" spans="56:56" ht="15.75" x14ac:dyDescent="0.25">
      <c r="BD361" s="135"/>
    </row>
    <row r="362" spans="56:56" ht="15.75" x14ac:dyDescent="0.25">
      <c r="BD362" s="135"/>
    </row>
    <row r="363" spans="56:56" ht="15.75" x14ac:dyDescent="0.25">
      <c r="BD363" s="135"/>
    </row>
    <row r="364" spans="56:56" ht="15.75" x14ac:dyDescent="0.25">
      <c r="BD364" s="135"/>
    </row>
    <row r="365" spans="56:56" ht="15.75" x14ac:dyDescent="0.25">
      <c r="BD365" s="135"/>
    </row>
    <row r="366" spans="56:56" ht="15.75" x14ac:dyDescent="0.25">
      <c r="BD366" s="135"/>
    </row>
    <row r="367" spans="56:56" ht="15.75" x14ac:dyDescent="0.25">
      <c r="BD367" s="135"/>
    </row>
    <row r="368" spans="56:56" ht="15.75" x14ac:dyDescent="0.25">
      <c r="BD368" s="135"/>
    </row>
    <row r="369" spans="56:56" ht="15.75" x14ac:dyDescent="0.25">
      <c r="BD369" s="135"/>
    </row>
    <row r="370" spans="56:56" ht="15.75" x14ac:dyDescent="0.25">
      <c r="BD370" s="135"/>
    </row>
    <row r="371" spans="56:56" ht="15.75" x14ac:dyDescent="0.25">
      <c r="BD371" s="135"/>
    </row>
    <row r="372" spans="56:56" ht="15.75" x14ac:dyDescent="0.25">
      <c r="BD372" s="135"/>
    </row>
    <row r="373" spans="56:56" ht="15.75" x14ac:dyDescent="0.25">
      <c r="BD373" s="135"/>
    </row>
    <row r="374" spans="56:56" ht="15.75" x14ac:dyDescent="0.25">
      <c r="BD374" s="135"/>
    </row>
    <row r="375" spans="56:56" ht="15.75" x14ac:dyDescent="0.25">
      <c r="BD375" s="135"/>
    </row>
    <row r="376" spans="56:56" ht="15.75" x14ac:dyDescent="0.25">
      <c r="BD376" s="135"/>
    </row>
    <row r="377" spans="56:56" ht="15.75" x14ac:dyDescent="0.25">
      <c r="BD377" s="135"/>
    </row>
    <row r="378" spans="56:56" ht="15.75" x14ac:dyDescent="0.25">
      <c r="BD378" s="135"/>
    </row>
    <row r="379" spans="56:56" ht="15.75" x14ac:dyDescent="0.25">
      <c r="BD379" s="135"/>
    </row>
    <row r="380" spans="56:56" ht="15.75" x14ac:dyDescent="0.25">
      <c r="BD380" s="135"/>
    </row>
    <row r="381" spans="56:56" ht="15.75" x14ac:dyDescent="0.25">
      <c r="BD381" s="135"/>
    </row>
    <row r="382" spans="56:56" ht="15.75" x14ac:dyDescent="0.25">
      <c r="BD382" s="135"/>
    </row>
    <row r="383" spans="56:56" ht="15.75" x14ac:dyDescent="0.25">
      <c r="BD383" s="135"/>
    </row>
    <row r="384" spans="56:56" ht="15.75" x14ac:dyDescent="0.25">
      <c r="BD384" s="135"/>
    </row>
    <row r="385" spans="56:56" ht="15.75" x14ac:dyDescent="0.25">
      <c r="BD385" s="135"/>
    </row>
    <row r="386" spans="56:56" ht="15.75" x14ac:dyDescent="0.25">
      <c r="BD386" s="135"/>
    </row>
    <row r="387" spans="56:56" ht="15.75" x14ac:dyDescent="0.25">
      <c r="BD387" s="135"/>
    </row>
    <row r="388" spans="56:56" ht="15.75" x14ac:dyDescent="0.25">
      <c r="BD388" s="135"/>
    </row>
    <row r="389" spans="56:56" ht="15.75" x14ac:dyDescent="0.25">
      <c r="BD389" s="135"/>
    </row>
    <row r="390" spans="56:56" ht="15.75" x14ac:dyDescent="0.25">
      <c r="BD390" s="135"/>
    </row>
    <row r="391" spans="56:56" ht="15.75" x14ac:dyDescent="0.25">
      <c r="BD391" s="135"/>
    </row>
    <row r="392" spans="56:56" ht="15.75" x14ac:dyDescent="0.25">
      <c r="BD392" s="135"/>
    </row>
    <row r="393" spans="56:56" ht="15.75" x14ac:dyDescent="0.25">
      <c r="BD393" s="135"/>
    </row>
    <row r="394" spans="56:56" ht="15.75" x14ac:dyDescent="0.25">
      <c r="BD394" s="135"/>
    </row>
    <row r="395" spans="56:56" ht="15.75" x14ac:dyDescent="0.25">
      <c r="BD395" s="135"/>
    </row>
    <row r="396" spans="56:56" ht="15.75" x14ac:dyDescent="0.25">
      <c r="BD396" s="135"/>
    </row>
    <row r="397" spans="56:56" ht="15.75" x14ac:dyDescent="0.25">
      <c r="BD397" s="135"/>
    </row>
    <row r="398" spans="56:56" ht="15.75" x14ac:dyDescent="0.25">
      <c r="BD398" s="135"/>
    </row>
    <row r="399" spans="56:56" ht="15.75" x14ac:dyDescent="0.25">
      <c r="BD399" s="135"/>
    </row>
    <row r="400" spans="56:56" ht="15.75" x14ac:dyDescent="0.25">
      <c r="BD400" s="135"/>
    </row>
    <row r="401" spans="56:56" ht="15.75" x14ac:dyDescent="0.25">
      <c r="BD401" s="135"/>
    </row>
    <row r="402" spans="56:56" ht="15.75" x14ac:dyDescent="0.25">
      <c r="BD402" s="135"/>
    </row>
    <row r="403" spans="56:56" ht="15.75" x14ac:dyDescent="0.25">
      <c r="BD403" s="135"/>
    </row>
    <row r="404" spans="56:56" ht="15.75" x14ac:dyDescent="0.25">
      <c r="BD404" s="135"/>
    </row>
    <row r="405" spans="56:56" ht="15.75" x14ac:dyDescent="0.25">
      <c r="BD405" s="135"/>
    </row>
    <row r="406" spans="56:56" ht="15.75" x14ac:dyDescent="0.25">
      <c r="BD406" s="135"/>
    </row>
    <row r="407" spans="56:56" ht="15.75" x14ac:dyDescent="0.25">
      <c r="BD407" s="135"/>
    </row>
    <row r="408" spans="56:56" ht="15.75" x14ac:dyDescent="0.25">
      <c r="BD408" s="135"/>
    </row>
    <row r="409" spans="56:56" ht="15.75" x14ac:dyDescent="0.25">
      <c r="BD409" s="135"/>
    </row>
    <row r="410" spans="56:56" ht="15.75" x14ac:dyDescent="0.25">
      <c r="BD410" s="135"/>
    </row>
    <row r="411" spans="56:56" ht="15.75" x14ac:dyDescent="0.25">
      <c r="BD411" s="135"/>
    </row>
    <row r="412" spans="56:56" ht="15.75" x14ac:dyDescent="0.25">
      <c r="BD412" s="135"/>
    </row>
    <row r="413" spans="56:56" ht="15.75" x14ac:dyDescent="0.25">
      <c r="BD413" s="135"/>
    </row>
    <row r="414" spans="56:56" ht="15.75" x14ac:dyDescent="0.25">
      <c r="BD414" s="135"/>
    </row>
    <row r="415" spans="56:56" ht="15.75" x14ac:dyDescent="0.25">
      <c r="BD415" s="135"/>
    </row>
    <row r="416" spans="56:56" ht="15.75" x14ac:dyDescent="0.25">
      <c r="BD416" s="135"/>
    </row>
    <row r="417" spans="56:56" ht="15.75" x14ac:dyDescent="0.25">
      <c r="BD417" s="135"/>
    </row>
    <row r="418" spans="56:56" ht="15.75" x14ac:dyDescent="0.25">
      <c r="BD418" s="135"/>
    </row>
    <row r="419" spans="56:56" ht="15.75" x14ac:dyDescent="0.25">
      <c r="BD419" s="135"/>
    </row>
    <row r="420" spans="56:56" ht="15.75" x14ac:dyDescent="0.25">
      <c r="BD420" s="135"/>
    </row>
    <row r="421" spans="56:56" ht="15.75" x14ac:dyDescent="0.25">
      <c r="BD421" s="135"/>
    </row>
    <row r="422" spans="56:56" ht="15.75" x14ac:dyDescent="0.25">
      <c r="BD422" s="135"/>
    </row>
    <row r="423" spans="56:56" ht="15.75" x14ac:dyDescent="0.25">
      <c r="BD423" s="135"/>
    </row>
    <row r="424" spans="56:56" ht="15.75" x14ac:dyDescent="0.25">
      <c r="BD424" s="135"/>
    </row>
    <row r="425" spans="56:56" ht="15.75" x14ac:dyDescent="0.25">
      <c r="BD425" s="135"/>
    </row>
    <row r="426" spans="56:56" ht="15.75" x14ac:dyDescent="0.25">
      <c r="BD426" s="135"/>
    </row>
    <row r="427" spans="56:56" ht="15.75" x14ac:dyDescent="0.25">
      <c r="BD427" s="135"/>
    </row>
    <row r="428" spans="56:56" ht="15.75" x14ac:dyDescent="0.25">
      <c r="BD428" s="135"/>
    </row>
    <row r="429" spans="56:56" ht="15.75" x14ac:dyDescent="0.25">
      <c r="BD429" s="135"/>
    </row>
    <row r="430" spans="56:56" ht="15.75" x14ac:dyDescent="0.25">
      <c r="BD430" s="135"/>
    </row>
    <row r="431" spans="56:56" ht="15.75" x14ac:dyDescent="0.25">
      <c r="BD431" s="135"/>
    </row>
    <row r="432" spans="56:56" ht="15.75" x14ac:dyDescent="0.25">
      <c r="BD432" s="135"/>
    </row>
    <row r="433" spans="56:56" ht="15.75" x14ac:dyDescent="0.25">
      <c r="BD433" s="135"/>
    </row>
    <row r="434" spans="56:56" ht="15.75" x14ac:dyDescent="0.25">
      <c r="BD434" s="135"/>
    </row>
    <row r="435" spans="56:56" ht="15.75" x14ac:dyDescent="0.25">
      <c r="BD435" s="135"/>
    </row>
    <row r="436" spans="56:56" ht="15.75" x14ac:dyDescent="0.25">
      <c r="BD436" s="135"/>
    </row>
    <row r="437" spans="56:56" ht="15.75" x14ac:dyDescent="0.25">
      <c r="BD437" s="135"/>
    </row>
    <row r="438" spans="56:56" ht="15.75" x14ac:dyDescent="0.25">
      <c r="BD438" s="135"/>
    </row>
    <row r="439" spans="56:56" ht="15.75" x14ac:dyDescent="0.25">
      <c r="BD439" s="135"/>
    </row>
    <row r="440" spans="56:56" ht="15.75" x14ac:dyDescent="0.25">
      <c r="BD440" s="135"/>
    </row>
    <row r="441" spans="56:56" ht="15.75" x14ac:dyDescent="0.25">
      <c r="BD441" s="135"/>
    </row>
    <row r="442" spans="56:56" ht="15.75" x14ac:dyDescent="0.25">
      <c r="BD442" s="135"/>
    </row>
    <row r="443" spans="56:56" ht="15.75" x14ac:dyDescent="0.25">
      <c r="BD443" s="135"/>
    </row>
    <row r="444" spans="56:56" ht="15.75" x14ac:dyDescent="0.25">
      <c r="BD444" s="135"/>
    </row>
    <row r="445" spans="56:56" ht="15.75" x14ac:dyDescent="0.25">
      <c r="BD445" s="135"/>
    </row>
    <row r="446" spans="56:56" ht="15.75" x14ac:dyDescent="0.25">
      <c r="BD446" s="135"/>
    </row>
    <row r="447" spans="56:56" ht="15.75" x14ac:dyDescent="0.25">
      <c r="BD447" s="135"/>
    </row>
    <row r="448" spans="56:56" ht="15.75" x14ac:dyDescent="0.25">
      <c r="BD448" s="135"/>
    </row>
    <row r="449" spans="56:56" ht="15.75" x14ac:dyDescent="0.25">
      <c r="BD449" s="135"/>
    </row>
    <row r="450" spans="56:56" ht="15.75" x14ac:dyDescent="0.25">
      <c r="BD450" s="135"/>
    </row>
    <row r="451" spans="56:56" ht="15.75" x14ac:dyDescent="0.25">
      <c r="BD451" s="135"/>
    </row>
    <row r="452" spans="56:56" ht="15.75" x14ac:dyDescent="0.25">
      <c r="BD452" s="135"/>
    </row>
    <row r="453" spans="56:56" ht="15.75" x14ac:dyDescent="0.25">
      <c r="BD453" s="135"/>
    </row>
    <row r="454" spans="56:56" ht="15.75" x14ac:dyDescent="0.25">
      <c r="BD454" s="135"/>
    </row>
    <row r="455" spans="56:56" ht="15.75" x14ac:dyDescent="0.25">
      <c r="BD455" s="135"/>
    </row>
    <row r="456" spans="56:56" ht="15.75" x14ac:dyDescent="0.25">
      <c r="BD456" s="135"/>
    </row>
    <row r="457" spans="56:56" ht="15.75" x14ac:dyDescent="0.25">
      <c r="BD457" s="135"/>
    </row>
    <row r="458" spans="56:56" ht="15.75" x14ac:dyDescent="0.25">
      <c r="BD458" s="135"/>
    </row>
    <row r="459" spans="56:56" ht="15.75" x14ac:dyDescent="0.25">
      <c r="BD459" s="135"/>
    </row>
    <row r="460" spans="56:56" ht="15.75" x14ac:dyDescent="0.25">
      <c r="BD460" s="135"/>
    </row>
    <row r="461" spans="56:56" ht="15.75" x14ac:dyDescent="0.25">
      <c r="BD461" s="135"/>
    </row>
    <row r="462" spans="56:56" ht="15.75" x14ac:dyDescent="0.25">
      <c r="BD462" s="135"/>
    </row>
    <row r="463" spans="56:56" ht="15.75" x14ac:dyDescent="0.25">
      <c r="BD463" s="135"/>
    </row>
    <row r="464" spans="56:56" ht="15.75" x14ac:dyDescent="0.25">
      <c r="BD464" s="135"/>
    </row>
    <row r="465" spans="56:56" ht="15.75" x14ac:dyDescent="0.25">
      <c r="BD465" s="135"/>
    </row>
    <row r="466" spans="56:56" ht="15.75" x14ac:dyDescent="0.25">
      <c r="BD466" s="135"/>
    </row>
    <row r="467" spans="56:56" ht="15.75" x14ac:dyDescent="0.25">
      <c r="BD467" s="135"/>
    </row>
    <row r="468" spans="56:56" ht="15.75" x14ac:dyDescent="0.25">
      <c r="BD468" s="135"/>
    </row>
    <row r="469" spans="56:56" ht="15.75" x14ac:dyDescent="0.25">
      <c r="BD469" s="135"/>
    </row>
    <row r="470" spans="56:56" ht="15.75" x14ac:dyDescent="0.25">
      <c r="BD470" s="135"/>
    </row>
    <row r="471" spans="56:56" ht="15.75" x14ac:dyDescent="0.25">
      <c r="BD471" s="135"/>
    </row>
    <row r="472" spans="56:56" ht="15.75" x14ac:dyDescent="0.25">
      <c r="BD472" s="135"/>
    </row>
    <row r="473" spans="56:56" ht="15.75" x14ac:dyDescent="0.25">
      <c r="BD473" s="135"/>
    </row>
    <row r="474" spans="56:56" ht="15.75" x14ac:dyDescent="0.25">
      <c r="BD474" s="135"/>
    </row>
    <row r="475" spans="56:56" ht="15.75" x14ac:dyDescent="0.25">
      <c r="BD475" s="135"/>
    </row>
    <row r="476" spans="56:56" ht="15.75" x14ac:dyDescent="0.25">
      <c r="BD476" s="135"/>
    </row>
    <row r="477" spans="56:56" ht="15.75" x14ac:dyDescent="0.25">
      <c r="BD477" s="135"/>
    </row>
    <row r="478" spans="56:56" ht="15.75" x14ac:dyDescent="0.25">
      <c r="BD478" s="135"/>
    </row>
    <row r="479" spans="56:56" ht="15.75" x14ac:dyDescent="0.25">
      <c r="BD479" s="135"/>
    </row>
    <row r="480" spans="56:56" ht="15.75" x14ac:dyDescent="0.25">
      <c r="BD480" s="135"/>
    </row>
    <row r="481" spans="56:56" ht="15.75" x14ac:dyDescent="0.25">
      <c r="BD481" s="135"/>
    </row>
    <row r="482" spans="56:56" ht="15.75" x14ac:dyDescent="0.25">
      <c r="BD482" s="135"/>
    </row>
    <row r="483" spans="56:56" ht="15.75" x14ac:dyDescent="0.25">
      <c r="BD483" s="135"/>
    </row>
    <row r="484" spans="56:56" ht="15.75" x14ac:dyDescent="0.25">
      <c r="BD484" s="135"/>
    </row>
    <row r="485" spans="56:56" ht="15.75" x14ac:dyDescent="0.25">
      <c r="BD485" s="135"/>
    </row>
    <row r="486" spans="56:56" ht="15.75" x14ac:dyDescent="0.25">
      <c r="BD486" s="135"/>
    </row>
    <row r="487" spans="56:56" ht="15.75" x14ac:dyDescent="0.25">
      <c r="BD487" s="135"/>
    </row>
    <row r="488" spans="56:56" ht="15.75" x14ac:dyDescent="0.25">
      <c r="BD488" s="135"/>
    </row>
    <row r="489" spans="56:56" ht="15.75" x14ac:dyDescent="0.25">
      <c r="BD489" s="135"/>
    </row>
    <row r="490" spans="56:56" ht="15.75" x14ac:dyDescent="0.25">
      <c r="BD490" s="135"/>
    </row>
    <row r="491" spans="56:56" ht="15.75" x14ac:dyDescent="0.25">
      <c r="BD491" s="135"/>
    </row>
    <row r="492" spans="56:56" ht="15.75" x14ac:dyDescent="0.25">
      <c r="BD492" s="135"/>
    </row>
    <row r="493" spans="56:56" ht="15.75" x14ac:dyDescent="0.25">
      <c r="BD493" s="135"/>
    </row>
    <row r="494" spans="56:56" ht="15.75" x14ac:dyDescent="0.25">
      <c r="BD494" s="135"/>
    </row>
    <row r="495" spans="56:56" ht="15.75" x14ac:dyDescent="0.25">
      <c r="BD495" s="135"/>
    </row>
    <row r="496" spans="56:56" ht="15.75" x14ac:dyDescent="0.25">
      <c r="BD496" s="135"/>
    </row>
    <row r="497" spans="56:56" ht="15.75" x14ac:dyDescent="0.25">
      <c r="BD497" s="135"/>
    </row>
    <row r="498" spans="56:56" ht="15.75" x14ac:dyDescent="0.25">
      <c r="BD498" s="135"/>
    </row>
    <row r="499" spans="56:56" ht="15.75" x14ac:dyDescent="0.25">
      <c r="BD499" s="135"/>
    </row>
    <row r="500" spans="56:56" ht="15.75" x14ac:dyDescent="0.25">
      <c r="BD500" s="135"/>
    </row>
    <row r="501" spans="56:56" ht="15.75" x14ac:dyDescent="0.25">
      <c r="BD501" s="135"/>
    </row>
    <row r="502" spans="56:56" ht="15.75" x14ac:dyDescent="0.25">
      <c r="BD502" s="135"/>
    </row>
    <row r="503" spans="56:56" ht="15.75" x14ac:dyDescent="0.25">
      <c r="BD503" s="135"/>
    </row>
    <row r="504" spans="56:56" ht="15.75" x14ac:dyDescent="0.25">
      <c r="BD504" s="135"/>
    </row>
    <row r="505" spans="56:56" ht="15.75" x14ac:dyDescent="0.25">
      <c r="BD505" s="135"/>
    </row>
    <row r="506" spans="56:56" ht="15.75" x14ac:dyDescent="0.25">
      <c r="BD506" s="135"/>
    </row>
    <row r="507" spans="56:56" ht="15.75" x14ac:dyDescent="0.25">
      <c r="BD507" s="135"/>
    </row>
    <row r="508" spans="56:56" ht="15.75" x14ac:dyDescent="0.25">
      <c r="BD508" s="135"/>
    </row>
    <row r="509" spans="56:56" ht="15.75" x14ac:dyDescent="0.25">
      <c r="BD509" s="135"/>
    </row>
    <row r="510" spans="56:56" ht="15.75" x14ac:dyDescent="0.25">
      <c r="BD510" s="135"/>
    </row>
    <row r="511" spans="56:56" ht="15.75" x14ac:dyDescent="0.25">
      <c r="BD511" s="135"/>
    </row>
    <row r="512" spans="56:56" ht="15.75" x14ac:dyDescent="0.25">
      <c r="BD512" s="135"/>
    </row>
    <row r="513" spans="56:56" ht="15.75" x14ac:dyDescent="0.25">
      <c r="BD513" s="135"/>
    </row>
    <row r="514" spans="56:56" ht="15.75" x14ac:dyDescent="0.25">
      <c r="BD514" s="135"/>
    </row>
    <row r="515" spans="56:56" ht="15.75" x14ac:dyDescent="0.25">
      <c r="BD515" s="135"/>
    </row>
    <row r="516" spans="56:56" ht="15.75" x14ac:dyDescent="0.25">
      <c r="BD516" s="135"/>
    </row>
    <row r="517" spans="56:56" ht="15.75" x14ac:dyDescent="0.25">
      <c r="BD517" s="135"/>
    </row>
    <row r="518" spans="56:56" ht="15.75" x14ac:dyDescent="0.25">
      <c r="BD518" s="135"/>
    </row>
    <row r="519" spans="56:56" ht="15.75" x14ac:dyDescent="0.25">
      <c r="BD519" s="135"/>
    </row>
    <row r="520" spans="56:56" ht="15.75" x14ac:dyDescent="0.25">
      <c r="BD520" s="135"/>
    </row>
    <row r="521" spans="56:56" ht="15.75" x14ac:dyDescent="0.25">
      <c r="BD521" s="135"/>
    </row>
    <row r="522" spans="56:56" ht="15.75" x14ac:dyDescent="0.25">
      <c r="BD522" s="135"/>
    </row>
    <row r="523" spans="56:56" ht="15.75" x14ac:dyDescent="0.25">
      <c r="BD523" s="135"/>
    </row>
    <row r="524" spans="56:56" ht="15.75" x14ac:dyDescent="0.25">
      <c r="BD524" s="135"/>
    </row>
    <row r="525" spans="56:56" ht="15.75" x14ac:dyDescent="0.25">
      <c r="BD525" s="135"/>
    </row>
    <row r="526" spans="56:56" ht="15.75" x14ac:dyDescent="0.25">
      <c r="BD526" s="135"/>
    </row>
    <row r="527" spans="56:56" ht="15.75" x14ac:dyDescent="0.25">
      <c r="BD527" s="135"/>
    </row>
    <row r="528" spans="56:56" ht="15.75" x14ac:dyDescent="0.25">
      <c r="BD528" s="135"/>
    </row>
    <row r="529" spans="56:56" ht="15.75" x14ac:dyDescent="0.25">
      <c r="BD529" s="135"/>
    </row>
    <row r="530" spans="56:56" ht="15.75" x14ac:dyDescent="0.25">
      <c r="BD530" s="135"/>
    </row>
    <row r="531" spans="56:56" ht="15.75" x14ac:dyDescent="0.25">
      <c r="BD531" s="135"/>
    </row>
    <row r="532" spans="56:56" ht="15.75" x14ac:dyDescent="0.25">
      <c r="BD532" s="135"/>
    </row>
    <row r="533" spans="56:56" ht="15.75" x14ac:dyDescent="0.25">
      <c r="BD533" s="135"/>
    </row>
    <row r="534" spans="56:56" ht="15.75" x14ac:dyDescent="0.25">
      <c r="BD534" s="135"/>
    </row>
    <row r="535" spans="56:56" ht="15.75" x14ac:dyDescent="0.25">
      <c r="BD535" s="135"/>
    </row>
    <row r="536" spans="56:56" ht="15.75" x14ac:dyDescent="0.25">
      <c r="BD536" s="135"/>
    </row>
    <row r="537" spans="56:56" ht="15.75" x14ac:dyDescent="0.25">
      <c r="BD537" s="135"/>
    </row>
    <row r="538" spans="56:56" ht="15.75" x14ac:dyDescent="0.25">
      <c r="BD538" s="135"/>
    </row>
    <row r="539" spans="56:56" ht="15.75" x14ac:dyDescent="0.25">
      <c r="BD539" s="135"/>
    </row>
    <row r="540" spans="56:56" ht="15.75" x14ac:dyDescent="0.25">
      <c r="BD540" s="135"/>
    </row>
    <row r="541" spans="56:56" ht="15.75" x14ac:dyDescent="0.25">
      <c r="BD541" s="135"/>
    </row>
    <row r="542" spans="56:56" ht="15.75" x14ac:dyDescent="0.25">
      <c r="BD542" s="135"/>
    </row>
    <row r="543" spans="56:56" ht="15.75" x14ac:dyDescent="0.25">
      <c r="BD543" s="135"/>
    </row>
    <row r="544" spans="56:56" ht="15.75" x14ac:dyDescent="0.25">
      <c r="BD544" s="135"/>
    </row>
    <row r="545" spans="56:56" ht="15.75" x14ac:dyDescent="0.25">
      <c r="BD545" s="135"/>
    </row>
    <row r="546" spans="56:56" ht="15.75" x14ac:dyDescent="0.25">
      <c r="BD546" s="135"/>
    </row>
    <row r="547" spans="56:56" ht="15.75" x14ac:dyDescent="0.25">
      <c r="BD547" s="135"/>
    </row>
    <row r="548" spans="56:56" ht="15.75" x14ac:dyDescent="0.25">
      <c r="BD548" s="135"/>
    </row>
    <row r="549" spans="56:56" ht="15.75" x14ac:dyDescent="0.25">
      <c r="BD549" s="135"/>
    </row>
    <row r="550" spans="56:56" ht="15.75" x14ac:dyDescent="0.25">
      <c r="BD550" s="135"/>
    </row>
    <row r="551" spans="56:56" ht="15.75" x14ac:dyDescent="0.25">
      <c r="BD551" s="135"/>
    </row>
    <row r="552" spans="56:56" ht="15.75" x14ac:dyDescent="0.25">
      <c r="BD552" s="135"/>
    </row>
    <row r="553" spans="56:56" ht="15.75" x14ac:dyDescent="0.25">
      <c r="BD553" s="135"/>
    </row>
    <row r="554" spans="56:56" ht="15.75" x14ac:dyDescent="0.25">
      <c r="BD554" s="135"/>
    </row>
    <row r="555" spans="56:56" ht="15.75" x14ac:dyDescent="0.25">
      <c r="BD555" s="135"/>
    </row>
    <row r="556" spans="56:56" ht="15.75" x14ac:dyDescent="0.25">
      <c r="BD556" s="135"/>
    </row>
    <row r="557" spans="56:56" ht="15.75" x14ac:dyDescent="0.25">
      <c r="BD557" s="135"/>
    </row>
    <row r="558" spans="56:56" ht="15.75" x14ac:dyDescent="0.25">
      <c r="BD558" s="135"/>
    </row>
    <row r="559" spans="56:56" ht="15.75" x14ac:dyDescent="0.25">
      <c r="BD559" s="135"/>
    </row>
    <row r="560" spans="56:56" ht="15.75" x14ac:dyDescent="0.25">
      <c r="BD560" s="135"/>
    </row>
    <row r="561" spans="56:56" ht="15.75" x14ac:dyDescent="0.25">
      <c r="BD561" s="135"/>
    </row>
    <row r="562" spans="56:56" ht="15.75" x14ac:dyDescent="0.25">
      <c r="BD562" s="135"/>
    </row>
    <row r="563" spans="56:56" ht="15.75" x14ac:dyDescent="0.25">
      <c r="BD563" s="135"/>
    </row>
    <row r="564" spans="56:56" ht="15.75" x14ac:dyDescent="0.25">
      <c r="BD564" s="135"/>
    </row>
    <row r="565" spans="56:56" ht="15.75" x14ac:dyDescent="0.25">
      <c r="BD565" s="135"/>
    </row>
    <row r="566" spans="56:56" ht="15.75" x14ac:dyDescent="0.25">
      <c r="BD566" s="135"/>
    </row>
    <row r="567" spans="56:56" ht="15.75" x14ac:dyDescent="0.25">
      <c r="BD567" s="135"/>
    </row>
    <row r="568" spans="56:56" ht="15.75" x14ac:dyDescent="0.25">
      <c r="BD568" s="135"/>
    </row>
    <row r="569" spans="56:56" ht="15.75" x14ac:dyDescent="0.25">
      <c r="BD569" s="135"/>
    </row>
    <row r="570" spans="56:56" ht="15.75" x14ac:dyDescent="0.25">
      <c r="BD570" s="135"/>
    </row>
    <row r="571" spans="56:56" ht="15.75" x14ac:dyDescent="0.25">
      <c r="BD571" s="135"/>
    </row>
    <row r="572" spans="56:56" ht="15.75" x14ac:dyDescent="0.25">
      <c r="BD572" s="135"/>
    </row>
    <row r="573" spans="56:56" ht="15.75" x14ac:dyDescent="0.25">
      <c r="BD573" s="135"/>
    </row>
    <row r="574" spans="56:56" ht="15.75" x14ac:dyDescent="0.25">
      <c r="BD574" s="135"/>
    </row>
    <row r="575" spans="56:56" ht="15.75" x14ac:dyDescent="0.25">
      <c r="BD575" s="135"/>
    </row>
    <row r="576" spans="56:56" ht="15.75" x14ac:dyDescent="0.25">
      <c r="BD576" s="135"/>
    </row>
    <row r="577" spans="56:56" ht="15.75" x14ac:dyDescent="0.25">
      <c r="BD577" s="135"/>
    </row>
    <row r="578" spans="56:56" ht="15.75" x14ac:dyDescent="0.25">
      <c r="BD578" s="135"/>
    </row>
    <row r="579" spans="56:56" ht="15.75" x14ac:dyDescent="0.25">
      <c r="BD579" s="135"/>
    </row>
    <row r="580" spans="56:56" ht="15.75" x14ac:dyDescent="0.25">
      <c r="BD580" s="135"/>
    </row>
    <row r="581" spans="56:56" ht="15.75" x14ac:dyDescent="0.25">
      <c r="BD581" s="135"/>
    </row>
    <row r="582" spans="56:56" ht="15.75" x14ac:dyDescent="0.25">
      <c r="BD582" s="135"/>
    </row>
    <row r="583" spans="56:56" ht="15.75" x14ac:dyDescent="0.25">
      <c r="BD583" s="135"/>
    </row>
    <row r="584" spans="56:56" ht="15.75" x14ac:dyDescent="0.25">
      <c r="BD584" s="135"/>
    </row>
    <row r="585" spans="56:56" ht="15.75" x14ac:dyDescent="0.25">
      <c r="BD585" s="135"/>
    </row>
    <row r="586" spans="56:56" ht="15.75" x14ac:dyDescent="0.25">
      <c r="BD586" s="135"/>
    </row>
    <row r="587" spans="56:56" ht="15.75" x14ac:dyDescent="0.25">
      <c r="BD587" s="135"/>
    </row>
    <row r="588" spans="56:56" ht="15.75" x14ac:dyDescent="0.25">
      <c r="BD588" s="135"/>
    </row>
    <row r="589" spans="56:56" ht="15.75" x14ac:dyDescent="0.25">
      <c r="BD589" s="135"/>
    </row>
    <row r="590" spans="56:56" ht="15.75" x14ac:dyDescent="0.25">
      <c r="BD590" s="135"/>
    </row>
    <row r="591" spans="56:56" ht="15.75" x14ac:dyDescent="0.25">
      <c r="BD591" s="135"/>
    </row>
    <row r="592" spans="56:56" ht="15.75" x14ac:dyDescent="0.25">
      <c r="BD592" s="135"/>
    </row>
    <row r="593" spans="56:56" ht="15.75" x14ac:dyDescent="0.25">
      <c r="BD593" s="135"/>
    </row>
    <row r="594" spans="56:56" ht="15.75" x14ac:dyDescent="0.25">
      <c r="BD594" s="135"/>
    </row>
    <row r="595" spans="56:56" ht="15.75" x14ac:dyDescent="0.25">
      <c r="BD595" s="135"/>
    </row>
    <row r="596" spans="56:56" ht="15.75" x14ac:dyDescent="0.25">
      <c r="BD596" s="135"/>
    </row>
    <row r="597" spans="56:56" ht="15.75" x14ac:dyDescent="0.25">
      <c r="BD597" s="135"/>
    </row>
    <row r="598" spans="56:56" ht="15.75" x14ac:dyDescent="0.25">
      <c r="BD598" s="135"/>
    </row>
    <row r="599" spans="56:56" ht="15.75" x14ac:dyDescent="0.25">
      <c r="BD599" s="135"/>
    </row>
    <row r="600" spans="56:56" ht="15.75" x14ac:dyDescent="0.25">
      <c r="BD600" s="135"/>
    </row>
    <row r="601" spans="56:56" ht="15.75" x14ac:dyDescent="0.25">
      <c r="BD601" s="135"/>
    </row>
    <row r="602" spans="56:56" ht="15.75" x14ac:dyDescent="0.25">
      <c r="BD602" s="135"/>
    </row>
    <row r="603" spans="56:56" ht="15.75" x14ac:dyDescent="0.25">
      <c r="BD603" s="135"/>
    </row>
    <row r="604" spans="56:56" ht="15.75" x14ac:dyDescent="0.25">
      <c r="BD604" s="135"/>
    </row>
    <row r="605" spans="56:56" ht="15.75" x14ac:dyDescent="0.25">
      <c r="BD605" s="135"/>
    </row>
    <row r="606" spans="56:56" ht="15.75" x14ac:dyDescent="0.25">
      <c r="BD606" s="135"/>
    </row>
    <row r="607" spans="56:56" ht="15.75" x14ac:dyDescent="0.25">
      <c r="BD607" s="135"/>
    </row>
    <row r="608" spans="56:56" ht="15.75" x14ac:dyDescent="0.25">
      <c r="BD608" s="135"/>
    </row>
    <row r="609" spans="56:56" ht="15.75" x14ac:dyDescent="0.25">
      <c r="BD609" s="135"/>
    </row>
    <row r="610" spans="56:56" ht="15.75" x14ac:dyDescent="0.25">
      <c r="BD610" s="135"/>
    </row>
    <row r="611" spans="56:56" ht="15.75" x14ac:dyDescent="0.25">
      <c r="BD611" s="135"/>
    </row>
    <row r="612" spans="56:56" ht="15.75" x14ac:dyDescent="0.25">
      <c r="BD612" s="135"/>
    </row>
    <row r="613" spans="56:56" ht="15.75" x14ac:dyDescent="0.25">
      <c r="BD613" s="135"/>
    </row>
    <row r="614" spans="56:56" ht="15.75" x14ac:dyDescent="0.25">
      <c r="BD614" s="135"/>
    </row>
    <row r="615" spans="56:56" ht="15.75" x14ac:dyDescent="0.25">
      <c r="BD615" s="135"/>
    </row>
    <row r="616" spans="56:56" ht="15.75" x14ac:dyDescent="0.25">
      <c r="BD616" s="135"/>
    </row>
    <row r="617" spans="56:56" ht="15.75" x14ac:dyDescent="0.25">
      <c r="BD617" s="135"/>
    </row>
    <row r="618" spans="56:56" ht="15.75" x14ac:dyDescent="0.25">
      <c r="BD618" s="135"/>
    </row>
    <row r="619" spans="56:56" ht="15.75" x14ac:dyDescent="0.25">
      <c r="BD619" s="135"/>
    </row>
    <row r="620" spans="56:56" ht="15.75" x14ac:dyDescent="0.25">
      <c r="BD620" s="135"/>
    </row>
    <row r="621" spans="56:56" ht="15.75" x14ac:dyDescent="0.25">
      <c r="BD621" s="135"/>
    </row>
    <row r="622" spans="56:56" ht="15.75" x14ac:dyDescent="0.25">
      <c r="BD622" s="135"/>
    </row>
    <row r="623" spans="56:56" ht="15.75" x14ac:dyDescent="0.25">
      <c r="BD623" s="135"/>
    </row>
    <row r="624" spans="56:56" ht="15.75" x14ac:dyDescent="0.25">
      <c r="BD624" s="135"/>
    </row>
    <row r="625" spans="56:56" ht="15.75" x14ac:dyDescent="0.25">
      <c r="BD625" s="135"/>
    </row>
    <row r="626" spans="56:56" ht="15.75" x14ac:dyDescent="0.25">
      <c r="BD626" s="135"/>
    </row>
    <row r="627" spans="56:56" ht="15.75" x14ac:dyDescent="0.25">
      <c r="BD627" s="135"/>
    </row>
    <row r="628" spans="56:56" ht="15.75" x14ac:dyDescent="0.25">
      <c r="BD628" s="135"/>
    </row>
    <row r="629" spans="56:56" ht="15.75" x14ac:dyDescent="0.25">
      <c r="BD629" s="135"/>
    </row>
    <row r="630" spans="56:56" ht="15.75" x14ac:dyDescent="0.25">
      <c r="BD630" s="135"/>
    </row>
    <row r="631" spans="56:56" ht="15.75" x14ac:dyDescent="0.25">
      <c r="BD631" s="135"/>
    </row>
    <row r="632" spans="56:56" ht="15.75" x14ac:dyDescent="0.25">
      <c r="BD632" s="135"/>
    </row>
    <row r="633" spans="56:56" ht="15.75" x14ac:dyDescent="0.25">
      <c r="BD633" s="135"/>
    </row>
    <row r="634" spans="56:56" ht="15.75" x14ac:dyDescent="0.25">
      <c r="BD634" s="135"/>
    </row>
    <row r="635" spans="56:56" ht="15.75" x14ac:dyDescent="0.25">
      <c r="BD635" s="135"/>
    </row>
    <row r="636" spans="56:56" ht="15.75" x14ac:dyDescent="0.25">
      <c r="BD636" s="135"/>
    </row>
    <row r="637" spans="56:56" ht="15.75" x14ac:dyDescent="0.25">
      <c r="BD637" s="135"/>
    </row>
    <row r="638" spans="56:56" ht="15.75" x14ac:dyDescent="0.25">
      <c r="BD638" s="135"/>
    </row>
    <row r="639" spans="56:56" ht="15.75" x14ac:dyDescent="0.25">
      <c r="BD639" s="135"/>
    </row>
    <row r="640" spans="56:56" ht="15.75" x14ac:dyDescent="0.25">
      <c r="BD640" s="135"/>
    </row>
    <row r="641" spans="56:56" ht="15.75" x14ac:dyDescent="0.25">
      <c r="BD641" s="135"/>
    </row>
    <row r="642" spans="56:56" ht="15.75" x14ac:dyDescent="0.25">
      <c r="BD642" s="135"/>
    </row>
    <row r="643" spans="56:56" ht="15.75" x14ac:dyDescent="0.25">
      <c r="BD643" s="135"/>
    </row>
    <row r="644" spans="56:56" ht="15.75" x14ac:dyDescent="0.25">
      <c r="BD644" s="135"/>
    </row>
    <row r="645" spans="56:56" ht="15.75" x14ac:dyDescent="0.25">
      <c r="BD645" s="135"/>
    </row>
    <row r="646" spans="56:56" ht="15.75" x14ac:dyDescent="0.25">
      <c r="BD646" s="135"/>
    </row>
    <row r="647" spans="56:56" ht="15.75" x14ac:dyDescent="0.25">
      <c r="BD647" s="135"/>
    </row>
    <row r="648" spans="56:56" ht="15.75" x14ac:dyDescent="0.25">
      <c r="BD648" s="135"/>
    </row>
    <row r="649" spans="56:56" ht="15.75" x14ac:dyDescent="0.25">
      <c r="BD649" s="135"/>
    </row>
    <row r="650" spans="56:56" ht="15.75" x14ac:dyDescent="0.25">
      <c r="BD650" s="135"/>
    </row>
    <row r="651" spans="56:56" ht="15.75" x14ac:dyDescent="0.25">
      <c r="BD651" s="135"/>
    </row>
    <row r="652" spans="56:56" ht="15.75" x14ac:dyDescent="0.25">
      <c r="BD652" s="135"/>
    </row>
    <row r="653" spans="56:56" ht="15.75" x14ac:dyDescent="0.25">
      <c r="BD653" s="135"/>
    </row>
    <row r="654" spans="56:56" ht="15.75" x14ac:dyDescent="0.25">
      <c r="BD654" s="135"/>
    </row>
    <row r="655" spans="56:56" ht="15.75" x14ac:dyDescent="0.25">
      <c r="BD655" s="135"/>
    </row>
    <row r="656" spans="56:56" ht="15.75" x14ac:dyDescent="0.25">
      <c r="BD656" s="135"/>
    </row>
    <row r="657" spans="56:56" ht="15.75" x14ac:dyDescent="0.25">
      <c r="BD657" s="135"/>
    </row>
    <row r="658" spans="56:56" ht="15.75" x14ac:dyDescent="0.25">
      <c r="BD658" s="135"/>
    </row>
    <row r="659" spans="56:56" ht="15.75" x14ac:dyDescent="0.25">
      <c r="BD659" s="135"/>
    </row>
    <row r="660" spans="56:56" ht="15.75" x14ac:dyDescent="0.25">
      <c r="BD660" s="135"/>
    </row>
    <row r="661" spans="56:56" ht="15.75" x14ac:dyDescent="0.25">
      <c r="BD661" s="135"/>
    </row>
    <row r="662" spans="56:56" ht="15.75" x14ac:dyDescent="0.25">
      <c r="BD662" s="135"/>
    </row>
    <row r="663" spans="56:56" ht="15.75" x14ac:dyDescent="0.25">
      <c r="BD663" s="135"/>
    </row>
    <row r="664" spans="56:56" ht="15.75" x14ac:dyDescent="0.25">
      <c r="BD664" s="135"/>
    </row>
    <row r="665" spans="56:56" ht="15.75" x14ac:dyDescent="0.25">
      <c r="BD665" s="135"/>
    </row>
    <row r="666" spans="56:56" ht="15.75" x14ac:dyDescent="0.25">
      <c r="BD666" s="135"/>
    </row>
    <row r="667" spans="56:56" ht="15.75" x14ac:dyDescent="0.25">
      <c r="BD667" s="135"/>
    </row>
    <row r="668" spans="56:56" ht="15.75" x14ac:dyDescent="0.25">
      <c r="BD668" s="135"/>
    </row>
    <row r="669" spans="56:56" ht="15.75" x14ac:dyDescent="0.25">
      <c r="BD669" s="135"/>
    </row>
    <row r="670" spans="56:56" ht="15.75" x14ac:dyDescent="0.25">
      <c r="BD670" s="135"/>
    </row>
    <row r="671" spans="56:56" ht="15.75" x14ac:dyDescent="0.25">
      <c r="BD671" s="135"/>
    </row>
    <row r="672" spans="56:56" ht="15.75" x14ac:dyDescent="0.25">
      <c r="BD672" s="135"/>
    </row>
    <row r="673" spans="56:56" ht="15.75" x14ac:dyDescent="0.25">
      <c r="BD673" s="135"/>
    </row>
    <row r="674" spans="56:56" ht="15.75" x14ac:dyDescent="0.25">
      <c r="BD674" s="135"/>
    </row>
    <row r="675" spans="56:56" ht="15.75" x14ac:dyDescent="0.25">
      <c r="BD675" s="135"/>
    </row>
    <row r="676" spans="56:56" ht="15.75" x14ac:dyDescent="0.25">
      <c r="BD676" s="135"/>
    </row>
    <row r="677" spans="56:56" ht="15.75" x14ac:dyDescent="0.25">
      <c r="BD677" s="135"/>
    </row>
    <row r="678" spans="56:56" ht="15.75" x14ac:dyDescent="0.25">
      <c r="BD678" s="135"/>
    </row>
    <row r="679" spans="56:56" ht="15.75" x14ac:dyDescent="0.25">
      <c r="BD679" s="135"/>
    </row>
    <row r="680" spans="56:56" ht="15.75" x14ac:dyDescent="0.25">
      <c r="BD680" s="135"/>
    </row>
    <row r="681" spans="56:56" ht="15.75" x14ac:dyDescent="0.25">
      <c r="BD681" s="135"/>
    </row>
    <row r="682" spans="56:56" ht="15.75" x14ac:dyDescent="0.25">
      <c r="BD682" s="135"/>
    </row>
    <row r="683" spans="56:56" ht="15.75" x14ac:dyDescent="0.25">
      <c r="BD683" s="135"/>
    </row>
    <row r="684" spans="56:56" ht="15.75" x14ac:dyDescent="0.25">
      <c r="BD684" s="135"/>
    </row>
    <row r="685" spans="56:56" ht="15.75" x14ac:dyDescent="0.25">
      <c r="BD685" s="135"/>
    </row>
    <row r="686" spans="56:56" ht="15.75" x14ac:dyDescent="0.25">
      <c r="BD686" s="135"/>
    </row>
    <row r="687" spans="56:56" ht="15.75" x14ac:dyDescent="0.25">
      <c r="BD687" s="135"/>
    </row>
    <row r="688" spans="56:56" ht="15.75" x14ac:dyDescent="0.25">
      <c r="BD688" s="135"/>
    </row>
    <row r="689" spans="56:56" ht="15.75" x14ac:dyDescent="0.25">
      <c r="BD689" s="135"/>
    </row>
    <row r="690" spans="56:56" ht="15.75" x14ac:dyDescent="0.25">
      <c r="BD690" s="135"/>
    </row>
    <row r="691" spans="56:56" ht="15.75" x14ac:dyDescent="0.25">
      <c r="BD691" s="135"/>
    </row>
    <row r="692" spans="56:56" ht="15.75" x14ac:dyDescent="0.25">
      <c r="BD692" s="135"/>
    </row>
    <row r="693" spans="56:56" ht="15.75" x14ac:dyDescent="0.25">
      <c r="BD693" s="135"/>
    </row>
    <row r="694" spans="56:56" ht="15.75" x14ac:dyDescent="0.25">
      <c r="BD694" s="135"/>
    </row>
    <row r="695" spans="56:56" ht="15.75" x14ac:dyDescent="0.25">
      <c r="BD695" s="135"/>
    </row>
    <row r="696" spans="56:56" ht="15.75" x14ac:dyDescent="0.25">
      <c r="BD696" s="135"/>
    </row>
    <row r="697" spans="56:56" ht="15.75" x14ac:dyDescent="0.25">
      <c r="BD697" s="135"/>
    </row>
    <row r="698" spans="56:56" ht="15.75" x14ac:dyDescent="0.25">
      <c r="BD698" s="135"/>
    </row>
    <row r="699" spans="56:56" ht="15.75" x14ac:dyDescent="0.25">
      <c r="BD699" s="135"/>
    </row>
    <row r="700" spans="56:56" ht="15.75" x14ac:dyDescent="0.25">
      <c r="BD700" s="135"/>
    </row>
    <row r="701" spans="56:56" ht="15.75" x14ac:dyDescent="0.25">
      <c r="BD701" s="135"/>
    </row>
    <row r="702" spans="56:56" ht="15.75" x14ac:dyDescent="0.25">
      <c r="BD702" s="135"/>
    </row>
    <row r="703" spans="56:56" ht="15.75" x14ac:dyDescent="0.25">
      <c r="BD703" s="135"/>
    </row>
    <row r="704" spans="56:56" ht="15.75" x14ac:dyDescent="0.25">
      <c r="BD704" s="135"/>
    </row>
    <row r="705" spans="56:56" ht="15.75" x14ac:dyDescent="0.25">
      <c r="BD705" s="135"/>
    </row>
    <row r="706" spans="56:56" ht="15.75" x14ac:dyDescent="0.25">
      <c r="BD706" s="135"/>
    </row>
    <row r="707" spans="56:56" ht="15.75" x14ac:dyDescent="0.25">
      <c r="BD707" s="135"/>
    </row>
    <row r="708" spans="56:56" ht="15.75" x14ac:dyDescent="0.25">
      <c r="BD708" s="135"/>
    </row>
    <row r="709" spans="56:56" ht="15.75" x14ac:dyDescent="0.25">
      <c r="BD709" s="135"/>
    </row>
    <row r="710" spans="56:56" ht="15.75" x14ac:dyDescent="0.25">
      <c r="BD710" s="135"/>
    </row>
    <row r="711" spans="56:56" ht="15.75" x14ac:dyDescent="0.25">
      <c r="BD711" s="135"/>
    </row>
    <row r="712" spans="56:56" ht="15.75" x14ac:dyDescent="0.25">
      <c r="BD712" s="135"/>
    </row>
    <row r="713" spans="56:56" ht="15.75" x14ac:dyDescent="0.25">
      <c r="BD713" s="135"/>
    </row>
    <row r="714" spans="56:56" ht="15.75" x14ac:dyDescent="0.25">
      <c r="BD714" s="135"/>
    </row>
    <row r="715" spans="56:56" ht="15.75" x14ac:dyDescent="0.25">
      <c r="BD715" s="135"/>
    </row>
    <row r="716" spans="56:56" ht="15.75" x14ac:dyDescent="0.25">
      <c r="BD716" s="135"/>
    </row>
    <row r="717" spans="56:56" ht="15.75" x14ac:dyDescent="0.25">
      <c r="BD717" s="135"/>
    </row>
    <row r="718" spans="56:56" ht="15.75" x14ac:dyDescent="0.25">
      <c r="BD718" s="135"/>
    </row>
    <row r="719" spans="56:56" ht="15.75" x14ac:dyDescent="0.25">
      <c r="BD719" s="135"/>
    </row>
    <row r="720" spans="56:56" ht="15.75" x14ac:dyDescent="0.25">
      <c r="BD720" s="135"/>
    </row>
    <row r="721" spans="56:56" ht="15.75" x14ac:dyDescent="0.25">
      <c r="BD721" s="135"/>
    </row>
    <row r="722" spans="56:56" ht="15.75" x14ac:dyDescent="0.25">
      <c r="BD722" s="135"/>
    </row>
    <row r="723" spans="56:56" ht="15.75" x14ac:dyDescent="0.25">
      <c r="BD723" s="135"/>
    </row>
    <row r="724" spans="56:56" ht="15.75" x14ac:dyDescent="0.25">
      <c r="BD724" s="135"/>
    </row>
    <row r="725" spans="56:56" ht="15.75" x14ac:dyDescent="0.25">
      <c r="BD725" s="135"/>
    </row>
    <row r="726" spans="56:56" ht="15.75" x14ac:dyDescent="0.25">
      <c r="BD726" s="135"/>
    </row>
    <row r="727" spans="56:56" ht="15.75" x14ac:dyDescent="0.25">
      <c r="BD727" s="135"/>
    </row>
    <row r="728" spans="56:56" ht="15.75" x14ac:dyDescent="0.25">
      <c r="BD728" s="135"/>
    </row>
    <row r="729" spans="56:56" ht="15.75" x14ac:dyDescent="0.25">
      <c r="BD729" s="135"/>
    </row>
    <row r="730" spans="56:56" ht="15.75" x14ac:dyDescent="0.25">
      <c r="BD730" s="135"/>
    </row>
    <row r="731" spans="56:56" ht="15.75" x14ac:dyDescent="0.25">
      <c r="BD731" s="135"/>
    </row>
    <row r="732" spans="56:56" ht="15.75" x14ac:dyDescent="0.25">
      <c r="BD732" s="135"/>
    </row>
    <row r="733" spans="56:56" ht="15.75" x14ac:dyDescent="0.25">
      <c r="BD733" s="135"/>
    </row>
    <row r="734" spans="56:56" ht="15.75" x14ac:dyDescent="0.25">
      <c r="BD734" s="135"/>
    </row>
    <row r="735" spans="56:56" ht="15.75" x14ac:dyDescent="0.25">
      <c r="BD735" s="135"/>
    </row>
    <row r="736" spans="56:56" ht="15.75" x14ac:dyDescent="0.25">
      <c r="BD736" s="135"/>
    </row>
    <row r="737" spans="56:56" ht="15.75" x14ac:dyDescent="0.25">
      <c r="BD737" s="135"/>
    </row>
    <row r="738" spans="56:56" ht="15.75" x14ac:dyDescent="0.25">
      <c r="BD738" s="135"/>
    </row>
    <row r="739" spans="56:56" ht="15.75" x14ac:dyDescent="0.25">
      <c r="BD739" s="135"/>
    </row>
    <row r="740" spans="56:56" ht="15.75" x14ac:dyDescent="0.25">
      <c r="BD740" s="135"/>
    </row>
    <row r="741" spans="56:56" ht="15.75" x14ac:dyDescent="0.25">
      <c r="BD741" s="135"/>
    </row>
    <row r="742" spans="56:56" ht="15.75" x14ac:dyDescent="0.25">
      <c r="BD742" s="135"/>
    </row>
    <row r="743" spans="56:56" ht="15.75" x14ac:dyDescent="0.25">
      <c r="BD743" s="135"/>
    </row>
    <row r="744" spans="56:56" ht="15.75" x14ac:dyDescent="0.25">
      <c r="BD744" s="135"/>
    </row>
    <row r="745" spans="56:56" ht="15.75" x14ac:dyDescent="0.25">
      <c r="BD745" s="135"/>
    </row>
    <row r="746" spans="56:56" ht="15.75" x14ac:dyDescent="0.25">
      <c r="BD746" s="135"/>
    </row>
    <row r="747" spans="56:56" ht="15.75" x14ac:dyDescent="0.25">
      <c r="BD747" s="135"/>
    </row>
    <row r="748" spans="56:56" ht="15.75" x14ac:dyDescent="0.25">
      <c r="BD748" s="135"/>
    </row>
    <row r="749" spans="56:56" ht="15.75" x14ac:dyDescent="0.25">
      <c r="BD749" s="135"/>
    </row>
    <row r="750" spans="56:56" ht="15.75" x14ac:dyDescent="0.25">
      <c r="BD750" s="135"/>
    </row>
    <row r="751" spans="56:56" ht="15.75" x14ac:dyDescent="0.25">
      <c r="BD751" s="135"/>
    </row>
    <row r="752" spans="56:56" ht="15.75" x14ac:dyDescent="0.25">
      <c r="BD752" s="135"/>
    </row>
    <row r="753" spans="56:56" ht="15.75" x14ac:dyDescent="0.25">
      <c r="BD753" s="135"/>
    </row>
    <row r="754" spans="56:56" ht="15.75" x14ac:dyDescent="0.25">
      <c r="BD754" s="135"/>
    </row>
    <row r="755" spans="56:56" ht="15.75" x14ac:dyDescent="0.25">
      <c r="BD755" s="135"/>
    </row>
    <row r="756" spans="56:56" ht="15.75" x14ac:dyDescent="0.25">
      <c r="BD756" s="135"/>
    </row>
    <row r="757" spans="56:56" ht="15.75" x14ac:dyDescent="0.25">
      <c r="BD757" s="135"/>
    </row>
    <row r="758" spans="56:56" ht="15.75" x14ac:dyDescent="0.25">
      <c r="BD758" s="135"/>
    </row>
    <row r="759" spans="56:56" ht="15.75" x14ac:dyDescent="0.25">
      <c r="BD759" s="135"/>
    </row>
    <row r="760" spans="56:56" ht="15.75" x14ac:dyDescent="0.25">
      <c r="BD760" s="135"/>
    </row>
    <row r="761" spans="56:56" ht="15.75" x14ac:dyDescent="0.25">
      <c r="BD761" s="135"/>
    </row>
    <row r="762" spans="56:56" ht="15.75" x14ac:dyDescent="0.25">
      <c r="BD762" s="135"/>
    </row>
    <row r="763" spans="56:56" ht="15.75" x14ac:dyDescent="0.25">
      <c r="BD763" s="135"/>
    </row>
    <row r="764" spans="56:56" ht="15.75" x14ac:dyDescent="0.25">
      <c r="BD764" s="135"/>
    </row>
    <row r="765" spans="56:56" ht="15.75" x14ac:dyDescent="0.25">
      <c r="BD765" s="135"/>
    </row>
    <row r="766" spans="56:56" ht="15.75" x14ac:dyDescent="0.25">
      <c r="BD766" s="135"/>
    </row>
    <row r="767" spans="56:56" ht="15.75" x14ac:dyDescent="0.25">
      <c r="BD767" s="135"/>
    </row>
    <row r="768" spans="56:56" ht="15.75" x14ac:dyDescent="0.25">
      <c r="BD768" s="135"/>
    </row>
    <row r="769" spans="56:56" ht="15.75" x14ac:dyDescent="0.25">
      <c r="BD769" s="135"/>
    </row>
    <row r="770" spans="56:56" ht="15.75" x14ac:dyDescent="0.25">
      <c r="BD770" s="135"/>
    </row>
    <row r="771" spans="56:56" ht="15.75" x14ac:dyDescent="0.25">
      <c r="BD771" s="135"/>
    </row>
    <row r="772" spans="56:56" ht="15.75" x14ac:dyDescent="0.25">
      <c r="BD772" s="135"/>
    </row>
    <row r="773" spans="56:56" ht="15.75" x14ac:dyDescent="0.25">
      <c r="BD773" s="135"/>
    </row>
    <row r="774" spans="56:56" ht="15.75" x14ac:dyDescent="0.25">
      <c r="BD774" s="135"/>
    </row>
    <row r="775" spans="56:56" ht="15.75" x14ac:dyDescent="0.25">
      <c r="BD775" s="135"/>
    </row>
    <row r="776" spans="56:56" ht="15.75" x14ac:dyDescent="0.25">
      <c r="BD776" s="135"/>
    </row>
    <row r="777" spans="56:56" ht="15.75" x14ac:dyDescent="0.25">
      <c r="BD777" s="135"/>
    </row>
    <row r="778" spans="56:56" ht="15.75" x14ac:dyDescent="0.25">
      <c r="BD778" s="135"/>
    </row>
    <row r="779" spans="56:56" ht="15.75" x14ac:dyDescent="0.25">
      <c r="BD779" s="135"/>
    </row>
    <row r="780" spans="56:56" ht="15.75" x14ac:dyDescent="0.25">
      <c r="BD780" s="135"/>
    </row>
    <row r="781" spans="56:56" ht="15.75" x14ac:dyDescent="0.25">
      <c r="BD781" s="135"/>
    </row>
    <row r="782" spans="56:56" ht="15.75" x14ac:dyDescent="0.25">
      <c r="BD782" s="135"/>
    </row>
    <row r="783" spans="56:56" ht="15.75" x14ac:dyDescent="0.25">
      <c r="BD783" s="135"/>
    </row>
    <row r="784" spans="56:56" ht="15.75" x14ac:dyDescent="0.25">
      <c r="BD784" s="135"/>
    </row>
    <row r="785" spans="56:56" ht="15.75" x14ac:dyDescent="0.25">
      <c r="BD785" s="135"/>
    </row>
    <row r="786" spans="56:56" ht="15.75" x14ac:dyDescent="0.25">
      <c r="BD786" s="135"/>
    </row>
    <row r="787" spans="56:56" ht="15.75" x14ac:dyDescent="0.25">
      <c r="BD787" s="135"/>
    </row>
    <row r="788" spans="56:56" ht="15.75" x14ac:dyDescent="0.25">
      <c r="BD788" s="135"/>
    </row>
    <row r="789" spans="56:56" ht="15.75" x14ac:dyDescent="0.25">
      <c r="BD789" s="135"/>
    </row>
    <row r="790" spans="56:56" ht="15.75" x14ac:dyDescent="0.25">
      <c r="BD790" s="135"/>
    </row>
    <row r="791" spans="56:56" ht="15.75" x14ac:dyDescent="0.25">
      <c r="BD791" s="135"/>
    </row>
    <row r="792" spans="56:56" ht="15.75" x14ac:dyDescent="0.25">
      <c r="BD792" s="135"/>
    </row>
    <row r="793" spans="56:56" ht="15.75" x14ac:dyDescent="0.25">
      <c r="BD793" s="135"/>
    </row>
    <row r="794" spans="56:56" ht="15.75" x14ac:dyDescent="0.25">
      <c r="BD794" s="135"/>
    </row>
    <row r="795" spans="56:56" ht="15.75" x14ac:dyDescent="0.25">
      <c r="BD795" s="135"/>
    </row>
    <row r="796" spans="56:56" ht="15.75" x14ac:dyDescent="0.25">
      <c r="BD796" s="135"/>
    </row>
    <row r="797" spans="56:56" ht="15.75" x14ac:dyDescent="0.25">
      <c r="BD797" s="135"/>
    </row>
    <row r="798" spans="56:56" ht="15.75" x14ac:dyDescent="0.25">
      <c r="BD798" s="135"/>
    </row>
    <row r="799" spans="56:56" ht="15.75" x14ac:dyDescent="0.25">
      <c r="BD799" s="135"/>
    </row>
    <row r="800" spans="56:56" ht="15.75" x14ac:dyDescent="0.25">
      <c r="BD800" s="135"/>
    </row>
    <row r="801" spans="56:56" ht="15.75" x14ac:dyDescent="0.25">
      <c r="BD801" s="135"/>
    </row>
    <row r="802" spans="56:56" ht="15.75" x14ac:dyDescent="0.25">
      <c r="BD802" s="135"/>
    </row>
    <row r="803" spans="56:56" ht="15.75" x14ac:dyDescent="0.25">
      <c r="BD803" s="135"/>
    </row>
    <row r="804" spans="56:56" ht="15.75" x14ac:dyDescent="0.25">
      <c r="BD804" s="135"/>
    </row>
    <row r="805" spans="56:56" ht="15.75" x14ac:dyDescent="0.25">
      <c r="BD805" s="135"/>
    </row>
    <row r="806" spans="56:56" ht="15.75" x14ac:dyDescent="0.25">
      <c r="BD806" s="135"/>
    </row>
    <row r="807" spans="56:56" ht="15.75" x14ac:dyDescent="0.25">
      <c r="BD807" s="135"/>
    </row>
    <row r="808" spans="56:56" ht="15.75" x14ac:dyDescent="0.25">
      <c r="BD808" s="135"/>
    </row>
    <row r="809" spans="56:56" ht="15.75" x14ac:dyDescent="0.25">
      <c r="BD809" s="135"/>
    </row>
    <row r="810" spans="56:56" ht="15.75" x14ac:dyDescent="0.25">
      <c r="BD810" s="135"/>
    </row>
    <row r="811" spans="56:56" ht="15.75" x14ac:dyDescent="0.25">
      <c r="BD811" s="135"/>
    </row>
    <row r="812" spans="56:56" ht="15.75" x14ac:dyDescent="0.25">
      <c r="BD812" s="135"/>
    </row>
    <row r="813" spans="56:56" ht="15.75" x14ac:dyDescent="0.25">
      <c r="BD813" s="135"/>
    </row>
    <row r="814" spans="56:56" ht="15.75" x14ac:dyDescent="0.25">
      <c r="BD814" s="135"/>
    </row>
    <row r="815" spans="56:56" ht="15.75" x14ac:dyDescent="0.25">
      <c r="BD815" s="135"/>
    </row>
    <row r="816" spans="56:56" ht="15.75" x14ac:dyDescent="0.25">
      <c r="BD816" s="135"/>
    </row>
    <row r="817" spans="56:56" ht="15.75" x14ac:dyDescent="0.25">
      <c r="BD817" s="135"/>
    </row>
    <row r="818" spans="56:56" ht="15.75" x14ac:dyDescent="0.25">
      <c r="BD818" s="135"/>
    </row>
    <row r="819" spans="56:56" ht="15.75" x14ac:dyDescent="0.25">
      <c r="BD819" s="135"/>
    </row>
    <row r="820" spans="56:56" ht="15.75" x14ac:dyDescent="0.25">
      <c r="BD820" s="135"/>
    </row>
    <row r="821" spans="56:56" ht="15.75" x14ac:dyDescent="0.25">
      <c r="BD821" s="135"/>
    </row>
    <row r="822" spans="56:56" ht="15.75" x14ac:dyDescent="0.25">
      <c r="BD822" s="135"/>
    </row>
    <row r="823" spans="56:56" ht="15.75" x14ac:dyDescent="0.25">
      <c r="BD823" s="135"/>
    </row>
    <row r="824" spans="56:56" ht="15.75" x14ac:dyDescent="0.25">
      <c r="BD824" s="135"/>
    </row>
    <row r="825" spans="56:56" ht="15.75" x14ac:dyDescent="0.25">
      <c r="BD825" s="135"/>
    </row>
    <row r="826" spans="56:56" ht="15.75" x14ac:dyDescent="0.25">
      <c r="BD826" s="135"/>
    </row>
    <row r="827" spans="56:56" ht="15.75" x14ac:dyDescent="0.25">
      <c r="BD827" s="135"/>
    </row>
    <row r="828" spans="56:56" ht="15.75" x14ac:dyDescent="0.25">
      <c r="BD828" s="135"/>
    </row>
    <row r="829" spans="56:56" ht="15.75" x14ac:dyDescent="0.25">
      <c r="BD829" s="135"/>
    </row>
    <row r="830" spans="56:56" ht="15.75" x14ac:dyDescent="0.25">
      <c r="BD830" s="135"/>
    </row>
    <row r="831" spans="56:56" ht="15.75" x14ac:dyDescent="0.25">
      <c r="BD831" s="135"/>
    </row>
    <row r="832" spans="56:56" ht="15.75" x14ac:dyDescent="0.25">
      <c r="BD832" s="135"/>
    </row>
    <row r="833" spans="56:56" ht="15.75" x14ac:dyDescent="0.25">
      <c r="BD833" s="135"/>
    </row>
    <row r="834" spans="56:56" ht="15.75" x14ac:dyDescent="0.25">
      <c r="BD834" s="135"/>
    </row>
    <row r="835" spans="56:56" ht="15.75" x14ac:dyDescent="0.25">
      <c r="BD835" s="135"/>
    </row>
    <row r="836" spans="56:56" ht="15.75" x14ac:dyDescent="0.25">
      <c r="BD836" s="135"/>
    </row>
    <row r="837" spans="56:56" ht="15.75" x14ac:dyDescent="0.25">
      <c r="BD837" s="135"/>
    </row>
    <row r="838" spans="56:56" ht="15.75" x14ac:dyDescent="0.25">
      <c r="BD838" s="135"/>
    </row>
    <row r="839" spans="56:56" ht="15.75" x14ac:dyDescent="0.25">
      <c r="BD839" s="135"/>
    </row>
    <row r="840" spans="56:56" ht="15.75" x14ac:dyDescent="0.25">
      <c r="BD840" s="135"/>
    </row>
    <row r="841" spans="56:56" ht="15.75" x14ac:dyDescent="0.25">
      <c r="BD841" s="135"/>
    </row>
    <row r="842" spans="56:56" ht="15.75" x14ac:dyDescent="0.25">
      <c r="BD842" s="135"/>
    </row>
    <row r="843" spans="56:56" ht="15.75" x14ac:dyDescent="0.25">
      <c r="BD843" s="135"/>
    </row>
    <row r="844" spans="56:56" ht="15.75" x14ac:dyDescent="0.25">
      <c r="BD844" s="135"/>
    </row>
    <row r="845" spans="56:56" ht="15.75" x14ac:dyDescent="0.25">
      <c r="BD845" s="135"/>
    </row>
    <row r="846" spans="56:56" ht="15.75" x14ac:dyDescent="0.25">
      <c r="BD846" s="135"/>
    </row>
    <row r="847" spans="56:56" ht="15.75" x14ac:dyDescent="0.25">
      <c r="BD847" s="135"/>
    </row>
    <row r="848" spans="56:56" ht="15.75" x14ac:dyDescent="0.25">
      <c r="BD848" s="135"/>
    </row>
    <row r="849" spans="56:56" ht="15.75" x14ac:dyDescent="0.25">
      <c r="BD849" s="135"/>
    </row>
    <row r="850" spans="56:56" ht="15.75" x14ac:dyDescent="0.25">
      <c r="BD850" s="135"/>
    </row>
    <row r="851" spans="56:56" ht="15.75" x14ac:dyDescent="0.25">
      <c r="BD851" s="135"/>
    </row>
    <row r="852" spans="56:56" ht="15.75" x14ac:dyDescent="0.25">
      <c r="BD852" s="135"/>
    </row>
    <row r="853" spans="56:56" ht="15.75" x14ac:dyDescent="0.25">
      <c r="BD853" s="135"/>
    </row>
    <row r="854" spans="56:56" ht="15.75" x14ac:dyDescent="0.25">
      <c r="BD854" s="135"/>
    </row>
    <row r="855" spans="56:56" ht="15.75" x14ac:dyDescent="0.25">
      <c r="BD855" s="135"/>
    </row>
    <row r="856" spans="56:56" ht="15.75" x14ac:dyDescent="0.25">
      <c r="BD856" s="135"/>
    </row>
    <row r="857" spans="56:56" ht="15.75" x14ac:dyDescent="0.25">
      <c r="BD857" s="135"/>
    </row>
    <row r="858" spans="56:56" ht="15.75" x14ac:dyDescent="0.25">
      <c r="BD858" s="135"/>
    </row>
    <row r="859" spans="56:56" ht="15.75" x14ac:dyDescent="0.25">
      <c r="BD859" s="135"/>
    </row>
    <row r="860" spans="56:56" ht="15.75" x14ac:dyDescent="0.25">
      <c r="BD860" s="135"/>
    </row>
    <row r="861" spans="56:56" ht="15.75" x14ac:dyDescent="0.25">
      <c r="BD861" s="135"/>
    </row>
    <row r="862" spans="56:56" ht="15.75" x14ac:dyDescent="0.25">
      <c r="BD862" s="135"/>
    </row>
    <row r="863" spans="56:56" ht="15.75" x14ac:dyDescent="0.25">
      <c r="BD863" s="135"/>
    </row>
    <row r="864" spans="56:56" ht="15.75" x14ac:dyDescent="0.25">
      <c r="BD864" s="135"/>
    </row>
    <row r="865" spans="56:56" ht="15.75" x14ac:dyDescent="0.25">
      <c r="BD865" s="135"/>
    </row>
    <row r="866" spans="56:56" ht="15.75" x14ac:dyDescent="0.25">
      <c r="BD866" s="135"/>
    </row>
    <row r="867" spans="56:56" ht="15.75" x14ac:dyDescent="0.25">
      <c r="BD867" s="135"/>
    </row>
    <row r="868" spans="56:56" ht="15.75" x14ac:dyDescent="0.25">
      <c r="BD868" s="135"/>
    </row>
    <row r="869" spans="56:56" ht="15.75" x14ac:dyDescent="0.25">
      <c r="BD869" s="135"/>
    </row>
    <row r="870" spans="56:56" ht="15.75" x14ac:dyDescent="0.25">
      <c r="BD870" s="135"/>
    </row>
    <row r="871" spans="56:56" ht="15.75" x14ac:dyDescent="0.25">
      <c r="BD871" s="135"/>
    </row>
    <row r="872" spans="56:56" ht="15.75" x14ac:dyDescent="0.25">
      <c r="BD872" s="135"/>
    </row>
    <row r="873" spans="56:56" ht="15.75" x14ac:dyDescent="0.25">
      <c r="BD873" s="135"/>
    </row>
    <row r="874" spans="56:56" ht="15.75" x14ac:dyDescent="0.25">
      <c r="BD874" s="135"/>
    </row>
    <row r="875" spans="56:56" ht="15.75" x14ac:dyDescent="0.25">
      <c r="BD875" s="135"/>
    </row>
    <row r="876" spans="56:56" ht="15.75" x14ac:dyDescent="0.25">
      <c r="BD876" s="135"/>
    </row>
    <row r="877" spans="56:56" ht="15.75" x14ac:dyDescent="0.25">
      <c r="BD877" s="135"/>
    </row>
    <row r="878" spans="56:56" ht="15.75" x14ac:dyDescent="0.25">
      <c r="BD878" s="135"/>
    </row>
    <row r="879" spans="56:56" ht="15.75" x14ac:dyDescent="0.25">
      <c r="BD879" s="135"/>
    </row>
    <row r="880" spans="56:56" ht="15.75" x14ac:dyDescent="0.25">
      <c r="BD880" s="135"/>
    </row>
    <row r="881" spans="56:56" ht="15.75" x14ac:dyDescent="0.25">
      <c r="BD881" s="135"/>
    </row>
    <row r="882" spans="56:56" ht="15.75" x14ac:dyDescent="0.25">
      <c r="BD882" s="135"/>
    </row>
    <row r="883" spans="56:56" ht="15.75" x14ac:dyDescent="0.25">
      <c r="BD883" s="135"/>
    </row>
    <row r="884" spans="56:56" ht="15.75" x14ac:dyDescent="0.25">
      <c r="BD884" s="135"/>
    </row>
    <row r="885" spans="56:56" ht="15.75" x14ac:dyDescent="0.25">
      <c r="BD885" s="135"/>
    </row>
    <row r="886" spans="56:56" ht="15.75" x14ac:dyDescent="0.25">
      <c r="BD886" s="135"/>
    </row>
    <row r="887" spans="56:56" ht="15.75" x14ac:dyDescent="0.25">
      <c r="BD887" s="135"/>
    </row>
    <row r="888" spans="56:56" ht="15.75" x14ac:dyDescent="0.25">
      <c r="BD888" s="135"/>
    </row>
    <row r="889" spans="56:56" ht="15.75" x14ac:dyDescent="0.25">
      <c r="BD889" s="135"/>
    </row>
    <row r="890" spans="56:56" ht="15.75" x14ac:dyDescent="0.25">
      <c r="BD890" s="135"/>
    </row>
    <row r="891" spans="56:56" ht="15.75" x14ac:dyDescent="0.25">
      <c r="BD891" s="135"/>
    </row>
    <row r="892" spans="56:56" ht="15.75" x14ac:dyDescent="0.25">
      <c r="BD892" s="135"/>
    </row>
    <row r="893" spans="56:56" ht="15.75" x14ac:dyDescent="0.25">
      <c r="BD893" s="135"/>
    </row>
    <row r="894" spans="56:56" ht="15.75" x14ac:dyDescent="0.25">
      <c r="BD894" s="135"/>
    </row>
    <row r="895" spans="56:56" ht="15.75" x14ac:dyDescent="0.25">
      <c r="BD895" s="135"/>
    </row>
    <row r="896" spans="56:56" ht="15.75" x14ac:dyDescent="0.25">
      <c r="BD896" s="135"/>
    </row>
    <row r="897" spans="56:56" ht="15.75" x14ac:dyDescent="0.25">
      <c r="BD897" s="135"/>
    </row>
    <row r="898" spans="56:56" ht="15.75" x14ac:dyDescent="0.25">
      <c r="BD898" s="135"/>
    </row>
    <row r="899" spans="56:56" ht="15.75" x14ac:dyDescent="0.25">
      <c r="BD899" s="135"/>
    </row>
    <row r="900" spans="56:56" ht="15.75" x14ac:dyDescent="0.25">
      <c r="BD900" s="135"/>
    </row>
    <row r="901" spans="56:56" ht="15.75" x14ac:dyDescent="0.25">
      <c r="BD901" s="135"/>
    </row>
    <row r="902" spans="56:56" ht="15.75" x14ac:dyDescent="0.25">
      <c r="BD902" s="135"/>
    </row>
    <row r="903" spans="56:56" ht="15.75" x14ac:dyDescent="0.25">
      <c r="BD903" s="135"/>
    </row>
    <row r="904" spans="56:56" ht="15.75" x14ac:dyDescent="0.25">
      <c r="BD904" s="135"/>
    </row>
    <row r="905" spans="56:56" ht="15.75" x14ac:dyDescent="0.25">
      <c r="BD905" s="135"/>
    </row>
    <row r="906" spans="56:56" ht="15.75" x14ac:dyDescent="0.25">
      <c r="BD906" s="135"/>
    </row>
    <row r="907" spans="56:56" ht="15.75" x14ac:dyDescent="0.25">
      <c r="BD907" s="135"/>
    </row>
    <row r="908" spans="56:56" ht="15.75" x14ac:dyDescent="0.25">
      <c r="BD908" s="135"/>
    </row>
    <row r="909" spans="56:56" ht="15.75" x14ac:dyDescent="0.25">
      <c r="BD909" s="135"/>
    </row>
    <row r="910" spans="56:56" ht="15.75" x14ac:dyDescent="0.25">
      <c r="BD910" s="135"/>
    </row>
    <row r="911" spans="56:56" ht="15.75" x14ac:dyDescent="0.25">
      <c r="BD911" s="135"/>
    </row>
    <row r="912" spans="56:56" ht="15.75" x14ac:dyDescent="0.25">
      <c r="BD912" s="135"/>
    </row>
    <row r="913" spans="56:56" ht="15.75" x14ac:dyDescent="0.25">
      <c r="BD913" s="135"/>
    </row>
    <row r="914" spans="56:56" ht="15.75" x14ac:dyDescent="0.25">
      <c r="BD914" s="135"/>
    </row>
    <row r="915" spans="56:56" ht="15.75" x14ac:dyDescent="0.25">
      <c r="BD915" s="135"/>
    </row>
    <row r="916" spans="56:56" ht="15.75" x14ac:dyDescent="0.25">
      <c r="BD916" s="135"/>
    </row>
    <row r="917" spans="56:56" ht="15.75" x14ac:dyDescent="0.25">
      <c r="BD917" s="135"/>
    </row>
    <row r="918" spans="56:56" ht="15.75" x14ac:dyDescent="0.25">
      <c r="BD918" s="135"/>
    </row>
    <row r="919" spans="56:56" ht="15.75" x14ac:dyDescent="0.25">
      <c r="BD919" s="135"/>
    </row>
    <row r="920" spans="56:56" ht="15.75" x14ac:dyDescent="0.25">
      <c r="BD920" s="135"/>
    </row>
    <row r="921" spans="56:56" ht="15.75" x14ac:dyDescent="0.25">
      <c r="BD921" s="135"/>
    </row>
    <row r="922" spans="56:56" ht="15.75" x14ac:dyDescent="0.25">
      <c r="BD922" s="135"/>
    </row>
    <row r="923" spans="56:56" ht="15.75" x14ac:dyDescent="0.25">
      <c r="BD923" s="135"/>
    </row>
    <row r="924" spans="56:56" ht="15.75" x14ac:dyDescent="0.25">
      <c r="BD924" s="135"/>
    </row>
    <row r="925" spans="56:56" ht="15.75" x14ac:dyDescent="0.25">
      <c r="BD925" s="135"/>
    </row>
    <row r="926" spans="56:56" ht="15.75" x14ac:dyDescent="0.25">
      <c r="BD926" s="135"/>
    </row>
    <row r="927" spans="56:56" ht="15.75" x14ac:dyDescent="0.25">
      <c r="BD927" s="135"/>
    </row>
    <row r="928" spans="56:56" ht="15.75" x14ac:dyDescent="0.25">
      <c r="BD928" s="135"/>
    </row>
    <row r="929" spans="56:56" ht="15.75" x14ac:dyDescent="0.25">
      <c r="BD929" s="135"/>
    </row>
    <row r="930" spans="56:56" ht="15.75" x14ac:dyDescent="0.25">
      <c r="BD930" s="135"/>
    </row>
    <row r="931" spans="56:56" ht="15.75" x14ac:dyDescent="0.25">
      <c r="BD931" s="135"/>
    </row>
    <row r="932" spans="56:56" ht="15.75" x14ac:dyDescent="0.25">
      <c r="BD932" s="135"/>
    </row>
    <row r="933" spans="56:56" ht="15.75" x14ac:dyDescent="0.25">
      <c r="BD933" s="135"/>
    </row>
    <row r="934" spans="56:56" ht="15.75" x14ac:dyDescent="0.25">
      <c r="BD934" s="135"/>
    </row>
    <row r="935" spans="56:56" ht="15.75" x14ac:dyDescent="0.25">
      <c r="BD935" s="135"/>
    </row>
    <row r="936" spans="56:56" ht="15.75" x14ac:dyDescent="0.25">
      <c r="BD936" s="135"/>
    </row>
    <row r="937" spans="56:56" ht="15.75" x14ac:dyDescent="0.25">
      <c r="BD937" s="135"/>
    </row>
    <row r="938" spans="56:56" ht="15.75" x14ac:dyDescent="0.25">
      <c r="BD938" s="135"/>
    </row>
    <row r="939" spans="56:56" ht="15.75" x14ac:dyDescent="0.25">
      <c r="BD939" s="135"/>
    </row>
    <row r="940" spans="56:56" ht="15.75" x14ac:dyDescent="0.25">
      <c r="BD940" s="135"/>
    </row>
    <row r="941" spans="56:56" ht="15.75" x14ac:dyDescent="0.25">
      <c r="BD941" s="135"/>
    </row>
    <row r="942" spans="56:56" ht="15.75" x14ac:dyDescent="0.25">
      <c r="BD942" s="135"/>
    </row>
    <row r="943" spans="56:56" ht="15.75" x14ac:dyDescent="0.25">
      <c r="BD943" s="135"/>
    </row>
    <row r="944" spans="56:56" ht="15.75" x14ac:dyDescent="0.25">
      <c r="BD944" s="135"/>
    </row>
    <row r="945" spans="56:56" ht="15.75" x14ac:dyDescent="0.25">
      <c r="BD945" s="135"/>
    </row>
    <row r="946" spans="56:56" ht="15.75" x14ac:dyDescent="0.25">
      <c r="BD946" s="135"/>
    </row>
    <row r="947" spans="56:56" ht="15.75" x14ac:dyDescent="0.25">
      <c r="BD947" s="135"/>
    </row>
    <row r="948" spans="56:56" ht="15.75" x14ac:dyDescent="0.25">
      <c r="BD948" s="135"/>
    </row>
    <row r="949" spans="56:56" ht="15.75" x14ac:dyDescent="0.25">
      <c r="BD949" s="135"/>
    </row>
    <row r="950" spans="56:56" ht="15.75" x14ac:dyDescent="0.25">
      <c r="BD950" s="135"/>
    </row>
    <row r="951" spans="56:56" ht="15.75" x14ac:dyDescent="0.25">
      <c r="BD951" s="135"/>
    </row>
    <row r="952" spans="56:56" ht="15.75" x14ac:dyDescent="0.25">
      <c r="BD952" s="135"/>
    </row>
    <row r="953" spans="56:56" ht="15.75" x14ac:dyDescent="0.25">
      <c r="BD953" s="135"/>
    </row>
    <row r="954" spans="56:56" ht="15.75" x14ac:dyDescent="0.25">
      <c r="BD954" s="135"/>
    </row>
    <row r="955" spans="56:56" ht="15.75" x14ac:dyDescent="0.25">
      <c r="BD955" s="135"/>
    </row>
    <row r="956" spans="56:56" ht="15.75" x14ac:dyDescent="0.25">
      <c r="BD956" s="135"/>
    </row>
    <row r="957" spans="56:56" ht="15.75" x14ac:dyDescent="0.25">
      <c r="BD957" s="135"/>
    </row>
    <row r="958" spans="56:56" ht="15.75" x14ac:dyDescent="0.25">
      <c r="BD958" s="135"/>
    </row>
    <row r="959" spans="56:56" ht="15.75" x14ac:dyDescent="0.25">
      <c r="BD959" s="135"/>
    </row>
    <row r="960" spans="56:56" ht="15.75" x14ac:dyDescent="0.25">
      <c r="BD960" s="135"/>
    </row>
    <row r="961" spans="56:56" ht="15.75" x14ac:dyDescent="0.25">
      <c r="BD961" s="135"/>
    </row>
    <row r="962" spans="56:56" ht="15.75" x14ac:dyDescent="0.25">
      <c r="BD962" s="135"/>
    </row>
    <row r="963" spans="56:56" ht="15.75" x14ac:dyDescent="0.25">
      <c r="BD963" s="135"/>
    </row>
    <row r="964" spans="56:56" ht="15.75" x14ac:dyDescent="0.25">
      <c r="BD964" s="135"/>
    </row>
    <row r="965" spans="56:56" ht="15.75" x14ac:dyDescent="0.25">
      <c r="BD965" s="135"/>
    </row>
    <row r="966" spans="56:56" ht="15.75" x14ac:dyDescent="0.25">
      <c r="BD966" s="135"/>
    </row>
    <row r="967" spans="56:56" ht="15.75" x14ac:dyDescent="0.25">
      <c r="BD967" s="135"/>
    </row>
    <row r="968" spans="56:56" ht="15.75" x14ac:dyDescent="0.25">
      <c r="BD968" s="135"/>
    </row>
    <row r="969" spans="56:56" ht="15.75" x14ac:dyDescent="0.25">
      <c r="BD969" s="135"/>
    </row>
    <row r="970" spans="56:56" ht="15.75" x14ac:dyDescent="0.25">
      <c r="BD970" s="135"/>
    </row>
    <row r="971" spans="56:56" ht="15.75" x14ac:dyDescent="0.25">
      <c r="BD971" s="135"/>
    </row>
    <row r="972" spans="56:56" ht="15.75" x14ac:dyDescent="0.25">
      <c r="BD972" s="135"/>
    </row>
    <row r="973" spans="56:56" ht="15.75" x14ac:dyDescent="0.25">
      <c r="BD973" s="135"/>
    </row>
    <row r="974" spans="56:56" ht="15.75" x14ac:dyDescent="0.25">
      <c r="BD974" s="135"/>
    </row>
    <row r="975" spans="56:56" ht="15.75" x14ac:dyDescent="0.25">
      <c r="BD975" s="135"/>
    </row>
    <row r="976" spans="56:56" ht="15.75" x14ac:dyDescent="0.25">
      <c r="BD976" s="135"/>
    </row>
    <row r="977" spans="56:56" ht="15.75" x14ac:dyDescent="0.25">
      <c r="BD977" s="135"/>
    </row>
    <row r="978" spans="56:56" ht="15.75" x14ac:dyDescent="0.25">
      <c r="BD978" s="135"/>
    </row>
    <row r="979" spans="56:56" ht="15.75" x14ac:dyDescent="0.25">
      <c r="BD979" s="135"/>
    </row>
    <row r="980" spans="56:56" ht="15.75" x14ac:dyDescent="0.25">
      <c r="BD980" s="135"/>
    </row>
    <row r="981" spans="56:56" ht="15.75" x14ac:dyDescent="0.25">
      <c r="BD981" s="135"/>
    </row>
    <row r="982" spans="56:56" ht="15.75" x14ac:dyDescent="0.25">
      <c r="BD982" s="135"/>
    </row>
    <row r="983" spans="56:56" ht="15.75" x14ac:dyDescent="0.25">
      <c r="BD983" s="135"/>
    </row>
    <row r="984" spans="56:56" ht="15.75" x14ac:dyDescent="0.25">
      <c r="BD984" s="135"/>
    </row>
    <row r="985" spans="56:56" ht="15.75" x14ac:dyDescent="0.25">
      <c r="BD985" s="135"/>
    </row>
    <row r="986" spans="56:56" ht="15.75" x14ac:dyDescent="0.25">
      <c r="BD986" s="135"/>
    </row>
    <row r="987" spans="56:56" ht="15.75" x14ac:dyDescent="0.25">
      <c r="BD987" s="135"/>
    </row>
    <row r="988" spans="56:56" ht="15.75" x14ac:dyDescent="0.25">
      <c r="BD988" s="135"/>
    </row>
    <row r="989" spans="56:56" ht="15.75" x14ac:dyDescent="0.25">
      <c r="BD989" s="135"/>
    </row>
    <row r="990" spans="56:56" ht="15.75" x14ac:dyDescent="0.25">
      <c r="BD990" s="135"/>
    </row>
    <row r="991" spans="56:56" ht="15.75" x14ac:dyDescent="0.25">
      <c r="BD991" s="135"/>
    </row>
    <row r="992" spans="56:56" ht="15.75" x14ac:dyDescent="0.25">
      <c r="BD992" s="135"/>
    </row>
    <row r="993" spans="56:56" ht="15.75" x14ac:dyDescent="0.25">
      <c r="BD993" s="135"/>
    </row>
    <row r="994" spans="56:56" ht="15.75" x14ac:dyDescent="0.25">
      <c r="BD994" s="135"/>
    </row>
    <row r="995" spans="56:56" ht="15.75" x14ac:dyDescent="0.25">
      <c r="BD995" s="135"/>
    </row>
    <row r="996" spans="56:56" ht="15.75" x14ac:dyDescent="0.25">
      <c r="BD996" s="135"/>
    </row>
    <row r="997" spans="56:56" ht="15.75" x14ac:dyDescent="0.25">
      <c r="BD997" s="135"/>
    </row>
    <row r="998" spans="56:56" ht="15.75" x14ac:dyDescent="0.25">
      <c r="BD998" s="135"/>
    </row>
    <row r="999" spans="56:56" ht="15.75" x14ac:dyDescent="0.25">
      <c r="BD999" s="135"/>
    </row>
    <row r="1000" spans="56:56" ht="15.75" x14ac:dyDescent="0.25">
      <c r="BD1000" s="135"/>
    </row>
    <row r="1001" spans="56:56" ht="15.75" x14ac:dyDescent="0.25">
      <c r="BD1001" s="135"/>
    </row>
    <row r="1002" spans="56:56" ht="15.75" x14ac:dyDescent="0.25">
      <c r="BD1002" s="135"/>
    </row>
    <row r="1003" spans="56:56" ht="15.75" x14ac:dyDescent="0.25">
      <c r="BD1003" s="135"/>
    </row>
    <row r="1004" spans="56:56" ht="15.75" x14ac:dyDescent="0.25">
      <c r="BD1004" s="135"/>
    </row>
    <row r="1005" spans="56:56" ht="15.75" x14ac:dyDescent="0.25">
      <c r="BD1005" s="135"/>
    </row>
    <row r="1006" spans="56:56" ht="15.75" x14ac:dyDescent="0.25">
      <c r="BD1006" s="135"/>
    </row>
    <row r="1007" spans="56:56" ht="15.75" x14ac:dyDescent="0.25">
      <c r="BD1007" s="135"/>
    </row>
    <row r="1008" spans="56:56" ht="15" customHeight="1" x14ac:dyDescent="0.25">
      <c r="BD1008" s="135"/>
    </row>
    <row r="1009" spans="56:56" ht="15" customHeight="1" x14ac:dyDescent="0.25">
      <c r="BD1009" s="135"/>
    </row>
    <row r="1010" spans="56:56" ht="15" customHeight="1" x14ac:dyDescent="0.25">
      <c r="BD1010" s="135"/>
    </row>
    <row r="1011" spans="56:56" ht="15" customHeight="1" x14ac:dyDescent="0.25">
      <c r="BD1011" s="135"/>
    </row>
    <row r="1012" spans="56:56" ht="15" customHeight="1" x14ac:dyDescent="0.25">
      <c r="BD1012" s="135"/>
    </row>
    <row r="1013" spans="56:56" ht="15" customHeight="1" x14ac:dyDescent="0.25">
      <c r="BD1013" s="135"/>
    </row>
    <row r="1014" spans="56:56" ht="15" customHeight="1" x14ac:dyDescent="0.25">
      <c r="BD1014" s="135"/>
    </row>
    <row r="1015" spans="56:56" ht="15" customHeight="1" x14ac:dyDescent="0.25">
      <c r="BD1015" s="135"/>
    </row>
    <row r="1016" spans="56:56" ht="15" customHeight="1" x14ac:dyDescent="0.25">
      <c r="BD1016" s="135"/>
    </row>
    <row r="1017" spans="56:56" ht="15" customHeight="1" x14ac:dyDescent="0.25">
      <c r="BD1017" s="135"/>
    </row>
    <row r="1018" spans="56:56" ht="15" customHeight="1" x14ac:dyDescent="0.25">
      <c r="BD1018" s="135"/>
    </row>
    <row r="1019" spans="56:56" ht="15" customHeight="1" x14ac:dyDescent="0.25">
      <c r="BD1019" s="135"/>
    </row>
    <row r="1020" spans="56:56" ht="15" customHeight="1" x14ac:dyDescent="0.25">
      <c r="BD1020" s="135"/>
    </row>
    <row r="1021" spans="56:56" ht="15" customHeight="1" x14ac:dyDescent="0.25">
      <c r="BD1021" s="135"/>
    </row>
    <row r="1022" spans="56:56" ht="15" customHeight="1" x14ac:dyDescent="0.25">
      <c r="BD1022" s="135"/>
    </row>
    <row r="1023" spans="56:56" ht="15" customHeight="1" x14ac:dyDescent="0.25">
      <c r="BD1023" s="135"/>
    </row>
    <row r="1024" spans="56:56" ht="15" customHeight="1" x14ac:dyDescent="0.25">
      <c r="BD1024" s="135"/>
    </row>
    <row r="1025" spans="56:56" ht="15" customHeight="1" x14ac:dyDescent="0.25">
      <c r="BD1025" s="135"/>
    </row>
    <row r="1026" spans="56:56" ht="15" customHeight="1" x14ac:dyDescent="0.25">
      <c r="BD1026" s="135"/>
    </row>
    <row r="1027" spans="56:56" ht="15" customHeight="1" x14ac:dyDescent="0.25">
      <c r="BD1027" s="135"/>
    </row>
    <row r="1028" spans="56:56" ht="15" customHeight="1" x14ac:dyDescent="0.25">
      <c r="BD1028" s="135"/>
    </row>
    <row r="1029" spans="56:56" ht="15" customHeight="1" x14ac:dyDescent="0.25">
      <c r="BD1029" s="135"/>
    </row>
    <row r="1030" spans="56:56" ht="15" customHeight="1" x14ac:dyDescent="0.25">
      <c r="BD1030" s="135"/>
    </row>
    <row r="1031" spans="56:56" ht="15" customHeight="1" x14ac:dyDescent="0.25">
      <c r="BD1031" s="135"/>
    </row>
    <row r="1032" spans="56:56" ht="15" customHeight="1" x14ac:dyDescent="0.25">
      <c r="BD1032" s="135"/>
    </row>
    <row r="1033" spans="56:56" ht="15" customHeight="1" x14ac:dyDescent="0.25">
      <c r="BD1033" s="135"/>
    </row>
    <row r="1034" spans="56:56" ht="15" customHeight="1" x14ac:dyDescent="0.25">
      <c r="BD1034" s="135"/>
    </row>
    <row r="1035" spans="56:56" ht="15" customHeight="1" x14ac:dyDescent="0.25">
      <c r="BD1035" s="135"/>
    </row>
    <row r="1036" spans="56:56" ht="15" customHeight="1" x14ac:dyDescent="0.25">
      <c r="BD1036" s="135"/>
    </row>
    <row r="1037" spans="56:56" ht="15" customHeight="1" x14ac:dyDescent="0.25">
      <c r="BD1037" s="135"/>
    </row>
    <row r="1038" spans="56:56" ht="15" customHeight="1" x14ac:dyDescent="0.25">
      <c r="BD1038" s="135"/>
    </row>
    <row r="1039" spans="56:56" ht="15" customHeight="1" x14ac:dyDescent="0.25">
      <c r="BD1039" s="135"/>
    </row>
    <row r="1040" spans="56:56" ht="15" customHeight="1" x14ac:dyDescent="0.25">
      <c r="BD1040" s="135"/>
    </row>
    <row r="1041" spans="56:56" ht="15" customHeight="1" x14ac:dyDescent="0.25">
      <c r="BD1041" s="135"/>
    </row>
    <row r="1042" spans="56:56" ht="15" customHeight="1" x14ac:dyDescent="0.25">
      <c r="BD1042" s="135"/>
    </row>
    <row r="1043" spans="56:56" ht="15" customHeight="1" x14ac:dyDescent="0.25">
      <c r="BD1043" s="135"/>
    </row>
    <row r="1044" spans="56:56" ht="15" customHeight="1" x14ac:dyDescent="0.25">
      <c r="BD1044" s="135"/>
    </row>
    <row r="1045" spans="56:56" ht="15" customHeight="1" x14ac:dyDescent="0.25">
      <c r="BD1045" s="135"/>
    </row>
    <row r="1046" spans="56:56" ht="15" customHeight="1" x14ac:dyDescent="0.25">
      <c r="BD1046" s="135"/>
    </row>
    <row r="1047" spans="56:56" ht="15" customHeight="1" x14ac:dyDescent="0.25">
      <c r="BD1047" s="135"/>
    </row>
    <row r="1048" spans="56:56" ht="15" customHeight="1" x14ac:dyDescent="0.25">
      <c r="BD1048" s="135"/>
    </row>
    <row r="1049" spans="56:56" ht="15" customHeight="1" x14ac:dyDescent="0.25">
      <c r="BD1049" s="135"/>
    </row>
    <row r="1050" spans="56:56" ht="15" customHeight="1" x14ac:dyDescent="0.25">
      <c r="BD1050" s="135"/>
    </row>
    <row r="1051" spans="56:56" ht="15" customHeight="1" x14ac:dyDescent="0.25">
      <c r="BD1051" s="135"/>
    </row>
    <row r="1052" spans="56:56" ht="15" customHeight="1" x14ac:dyDescent="0.25">
      <c r="BD1052" s="135"/>
    </row>
    <row r="1053" spans="56:56" ht="15" customHeight="1" x14ac:dyDescent="0.25">
      <c r="BD1053" s="135"/>
    </row>
    <row r="1054" spans="56:56" ht="15" customHeight="1" x14ac:dyDescent="0.25">
      <c r="BD1054" s="135"/>
    </row>
    <row r="1055" spans="56:56" ht="15" customHeight="1" x14ac:dyDescent="0.25">
      <c r="BD1055" s="135"/>
    </row>
    <row r="1056" spans="56:56" ht="15" customHeight="1" x14ac:dyDescent="0.25">
      <c r="BD1056" s="135"/>
    </row>
    <row r="1057" spans="56:56" ht="15" customHeight="1" x14ac:dyDescent="0.25">
      <c r="BD1057" s="135"/>
    </row>
    <row r="1058" spans="56:56" ht="15" customHeight="1" x14ac:dyDescent="0.25">
      <c r="BD1058" s="135"/>
    </row>
    <row r="1059" spans="56:56" ht="15" customHeight="1" x14ac:dyDescent="0.25">
      <c r="BD1059" s="135"/>
    </row>
    <row r="1060" spans="56:56" ht="15" customHeight="1" x14ac:dyDescent="0.25">
      <c r="BD1060" s="135"/>
    </row>
    <row r="1061" spans="56:56" ht="15" customHeight="1" x14ac:dyDescent="0.25">
      <c r="BD1061" s="135"/>
    </row>
    <row r="1062" spans="56:56" ht="15" customHeight="1" x14ac:dyDescent="0.25">
      <c r="BD1062" s="135"/>
    </row>
    <row r="1063" spans="56:56" ht="15" customHeight="1" x14ac:dyDescent="0.25">
      <c r="BD1063" s="135"/>
    </row>
    <row r="1064" spans="56:56" ht="15" customHeight="1" x14ac:dyDescent="0.25">
      <c r="BD1064" s="135"/>
    </row>
    <row r="1065" spans="56:56" ht="15" customHeight="1" x14ac:dyDescent="0.25">
      <c r="BD1065" s="135"/>
    </row>
    <row r="1066" spans="56:56" ht="15" customHeight="1" x14ac:dyDescent="0.25">
      <c r="BD1066" s="135"/>
    </row>
    <row r="1067" spans="56:56" ht="15" customHeight="1" x14ac:dyDescent="0.25">
      <c r="BD1067" s="135"/>
    </row>
    <row r="1068" spans="56:56" ht="15" customHeight="1" x14ac:dyDescent="0.25">
      <c r="BD1068" s="135"/>
    </row>
    <row r="1069" spans="56:56" ht="15" customHeight="1" x14ac:dyDescent="0.25">
      <c r="BD1069" s="135"/>
    </row>
    <row r="1070" spans="56:56" ht="15" customHeight="1" x14ac:dyDescent="0.25">
      <c r="BD1070" s="135"/>
    </row>
    <row r="1071" spans="56:56" ht="15" customHeight="1" x14ac:dyDescent="0.25">
      <c r="BD1071" s="135"/>
    </row>
    <row r="1072" spans="56:56" ht="15" customHeight="1" x14ac:dyDescent="0.25">
      <c r="BD1072" s="135"/>
    </row>
    <row r="1073" spans="56:56" ht="15" customHeight="1" x14ac:dyDescent="0.25">
      <c r="BD1073" s="135"/>
    </row>
    <row r="1074" spans="56:56" ht="15" customHeight="1" x14ac:dyDescent="0.25">
      <c r="BD1074" s="135"/>
    </row>
    <row r="1075" spans="56:56" ht="15" customHeight="1" x14ac:dyDescent="0.25">
      <c r="BD1075" s="135"/>
    </row>
    <row r="1076" spans="56:56" ht="15" customHeight="1" x14ac:dyDescent="0.25">
      <c r="BD1076" s="135"/>
    </row>
    <row r="1077" spans="56:56" ht="15" customHeight="1" x14ac:dyDescent="0.25">
      <c r="BD1077" s="135"/>
    </row>
    <row r="1078" spans="56:56" ht="15" customHeight="1" x14ac:dyDescent="0.25">
      <c r="BD1078" s="135"/>
    </row>
    <row r="1079" spans="56:56" ht="15" customHeight="1" x14ac:dyDescent="0.25">
      <c r="BD1079" s="135"/>
    </row>
    <row r="1080" spans="56:56" ht="15" customHeight="1" x14ac:dyDescent="0.25">
      <c r="BD1080" s="135"/>
    </row>
    <row r="1081" spans="56:56" ht="15" customHeight="1" x14ac:dyDescent="0.25">
      <c r="BD1081" s="135"/>
    </row>
    <row r="1082" spans="56:56" ht="15" customHeight="1" x14ac:dyDescent="0.25">
      <c r="BD1082" s="135"/>
    </row>
    <row r="1083" spans="56:56" ht="15" customHeight="1" x14ac:dyDescent="0.25">
      <c r="BD1083" s="135"/>
    </row>
    <row r="1084" spans="56:56" ht="15" customHeight="1" x14ac:dyDescent="0.25">
      <c r="BD1084" s="135"/>
    </row>
    <row r="1085" spans="56:56" ht="15" customHeight="1" x14ac:dyDescent="0.25">
      <c r="BD1085" s="135"/>
    </row>
    <row r="1086" spans="56:56" ht="15" customHeight="1" x14ac:dyDescent="0.25">
      <c r="BD1086" s="135"/>
    </row>
    <row r="1087" spans="56:56" ht="15" customHeight="1" x14ac:dyDescent="0.25">
      <c r="BD1087" s="135"/>
    </row>
    <row r="1088" spans="56:56" ht="15" customHeight="1" x14ac:dyDescent="0.25">
      <c r="BD1088" s="135"/>
    </row>
    <row r="1089" spans="56:56" ht="15" customHeight="1" x14ac:dyDescent="0.25">
      <c r="BD1089" s="135"/>
    </row>
    <row r="1090" spans="56:56" ht="15" customHeight="1" x14ac:dyDescent="0.25">
      <c r="BD1090" s="135"/>
    </row>
    <row r="1091" spans="56:56" ht="15" customHeight="1" x14ac:dyDescent="0.25">
      <c r="BD1091" s="135"/>
    </row>
    <row r="1092" spans="56:56" ht="15" customHeight="1" x14ac:dyDescent="0.25">
      <c r="BD1092" s="135"/>
    </row>
    <row r="1093" spans="56:56" ht="15" customHeight="1" x14ac:dyDescent="0.25">
      <c r="BD1093" s="135"/>
    </row>
    <row r="1094" spans="56:56" ht="15" customHeight="1" x14ac:dyDescent="0.25">
      <c r="BD1094" s="135"/>
    </row>
    <row r="1095" spans="56:56" ht="15" customHeight="1" x14ac:dyDescent="0.25">
      <c r="BD1095" s="135"/>
    </row>
    <row r="1096" spans="56:56" ht="15" customHeight="1" x14ac:dyDescent="0.25">
      <c r="BD1096" s="135"/>
    </row>
    <row r="1097" spans="56:56" ht="15" customHeight="1" x14ac:dyDescent="0.25">
      <c r="BD1097" s="135"/>
    </row>
    <row r="1098" spans="56:56" ht="15" customHeight="1" x14ac:dyDescent="0.25">
      <c r="BD1098" s="135"/>
    </row>
    <row r="1099" spans="56:56" ht="15" customHeight="1" x14ac:dyDescent="0.25">
      <c r="BD1099" s="135"/>
    </row>
    <row r="1100" spans="56:56" ht="15" customHeight="1" x14ac:dyDescent="0.25">
      <c r="BD1100" s="135"/>
    </row>
    <row r="1101" spans="56:56" ht="15" customHeight="1" x14ac:dyDescent="0.25">
      <c r="BD1101" s="135"/>
    </row>
    <row r="1102" spans="56:56" ht="15" customHeight="1" x14ac:dyDescent="0.25">
      <c r="BD1102" s="135"/>
    </row>
    <row r="1103" spans="56:56" ht="15" customHeight="1" x14ac:dyDescent="0.25">
      <c r="BD1103" s="135"/>
    </row>
    <row r="1104" spans="56:56" ht="15" customHeight="1" x14ac:dyDescent="0.25">
      <c r="BD1104" s="135"/>
    </row>
    <row r="1105" spans="56:56" ht="15" customHeight="1" x14ac:dyDescent="0.25">
      <c r="BD1105" s="135"/>
    </row>
    <row r="1106" spans="56:56" ht="15" customHeight="1" x14ac:dyDescent="0.25">
      <c r="BD1106" s="135"/>
    </row>
    <row r="1107" spans="56:56" ht="15" customHeight="1" x14ac:dyDescent="0.25">
      <c r="BD1107" s="135"/>
    </row>
    <row r="1108" spans="56:56" ht="15" customHeight="1" x14ac:dyDescent="0.25">
      <c r="BD1108" s="135"/>
    </row>
    <row r="1109" spans="56:56" ht="15" customHeight="1" x14ac:dyDescent="0.25">
      <c r="BD1109" s="135"/>
    </row>
    <row r="1110" spans="56:56" ht="15" customHeight="1" x14ac:dyDescent="0.25">
      <c r="BD1110" s="135"/>
    </row>
    <row r="1111" spans="56:56" ht="15" customHeight="1" x14ac:dyDescent="0.25">
      <c r="BD1111" s="135"/>
    </row>
    <row r="1112" spans="56:56" ht="15" customHeight="1" x14ac:dyDescent="0.25">
      <c r="BD1112" s="135"/>
    </row>
    <row r="1113" spans="56:56" ht="15" customHeight="1" x14ac:dyDescent="0.25">
      <c r="BD1113" s="135"/>
    </row>
    <row r="1114" spans="56:56" ht="15" customHeight="1" x14ac:dyDescent="0.25">
      <c r="BD1114" s="135"/>
    </row>
    <row r="1115" spans="56:56" ht="15" customHeight="1" x14ac:dyDescent="0.25">
      <c r="BD1115" s="135"/>
    </row>
    <row r="1116" spans="56:56" ht="15" customHeight="1" x14ac:dyDescent="0.25">
      <c r="BD1116" s="135"/>
    </row>
    <row r="1117" spans="56:56" ht="15" customHeight="1" x14ac:dyDescent="0.25">
      <c r="BD1117" s="135"/>
    </row>
    <row r="1118" spans="56:56" ht="15" customHeight="1" x14ac:dyDescent="0.25">
      <c r="BD1118" s="135"/>
    </row>
    <row r="1119" spans="56:56" ht="15" customHeight="1" x14ac:dyDescent="0.25">
      <c r="BD1119" s="135"/>
    </row>
    <row r="1120" spans="56:56" ht="15" customHeight="1" x14ac:dyDescent="0.25">
      <c r="BD1120" s="135"/>
    </row>
    <row r="1121" spans="56:56" ht="15" customHeight="1" x14ac:dyDescent="0.25">
      <c r="BD1121" s="135"/>
    </row>
    <row r="1122" spans="56:56" ht="15" customHeight="1" x14ac:dyDescent="0.25">
      <c r="BD1122" s="135"/>
    </row>
    <row r="1123" spans="56:56" ht="15" customHeight="1" x14ac:dyDescent="0.25">
      <c r="BD1123" s="135"/>
    </row>
    <row r="1124" spans="56:56" ht="15" customHeight="1" x14ac:dyDescent="0.25">
      <c r="BD1124" s="135"/>
    </row>
    <row r="1125" spans="56:56" ht="15" customHeight="1" x14ac:dyDescent="0.25">
      <c r="BD1125" s="135"/>
    </row>
    <row r="1126" spans="56:56" ht="15" customHeight="1" x14ac:dyDescent="0.25">
      <c r="BD1126" s="135"/>
    </row>
    <row r="1127" spans="56:56" ht="15" customHeight="1" x14ac:dyDescent="0.25">
      <c r="BD1127" s="135"/>
    </row>
    <row r="1128" spans="56:56" ht="15" customHeight="1" x14ac:dyDescent="0.25">
      <c r="BD1128" s="135"/>
    </row>
    <row r="1129" spans="56:56" ht="15" customHeight="1" x14ac:dyDescent="0.25">
      <c r="BD1129" s="135"/>
    </row>
    <row r="1130" spans="56:56" ht="15" customHeight="1" x14ac:dyDescent="0.25">
      <c r="BD1130" s="135"/>
    </row>
    <row r="1131" spans="56:56" ht="15" customHeight="1" x14ac:dyDescent="0.25">
      <c r="BD1131" s="135"/>
    </row>
    <row r="1132" spans="56:56" ht="15" customHeight="1" x14ac:dyDescent="0.25">
      <c r="BD1132" s="135"/>
    </row>
    <row r="1133" spans="56:56" ht="15" customHeight="1" x14ac:dyDescent="0.25">
      <c r="BD1133" s="135"/>
    </row>
    <row r="1134" spans="56:56" ht="15" customHeight="1" x14ac:dyDescent="0.25">
      <c r="BD1134" s="135"/>
    </row>
    <row r="1135" spans="56:56" ht="15" customHeight="1" x14ac:dyDescent="0.25">
      <c r="BD1135" s="135"/>
    </row>
    <row r="1136" spans="56:56" ht="15" customHeight="1" x14ac:dyDescent="0.25">
      <c r="BD1136" s="135"/>
    </row>
    <row r="1137" spans="56:56" ht="15" customHeight="1" x14ac:dyDescent="0.25">
      <c r="BD1137" s="135"/>
    </row>
    <row r="1138" spans="56:56" ht="15" customHeight="1" x14ac:dyDescent="0.25">
      <c r="BD1138" s="135"/>
    </row>
    <row r="1139" spans="56:56" ht="15" customHeight="1" x14ac:dyDescent="0.25">
      <c r="BD1139" s="135"/>
    </row>
    <row r="1140" spans="56:56" ht="15" customHeight="1" x14ac:dyDescent="0.25">
      <c r="BD1140" s="135"/>
    </row>
    <row r="1141" spans="56:56" ht="15" customHeight="1" x14ac:dyDescent="0.25">
      <c r="BD1141" s="135"/>
    </row>
    <row r="1142" spans="56:56" ht="15" customHeight="1" x14ac:dyDescent="0.25">
      <c r="BD1142" s="135"/>
    </row>
    <row r="1143" spans="56:56" ht="15" customHeight="1" x14ac:dyDescent="0.25">
      <c r="BD1143" s="135"/>
    </row>
    <row r="1144" spans="56:56" ht="15" customHeight="1" x14ac:dyDescent="0.25">
      <c r="BD1144" s="135"/>
    </row>
    <row r="1145" spans="56:56" ht="15" customHeight="1" x14ac:dyDescent="0.25">
      <c r="BD1145" s="135"/>
    </row>
    <row r="1146" spans="56:56" ht="15" customHeight="1" x14ac:dyDescent="0.25">
      <c r="BD1146" s="135"/>
    </row>
    <row r="1147" spans="56:56" ht="15" customHeight="1" x14ac:dyDescent="0.25">
      <c r="BD1147" s="135"/>
    </row>
    <row r="1148" spans="56:56" ht="15" customHeight="1" x14ac:dyDescent="0.25">
      <c r="BD1148" s="135"/>
    </row>
    <row r="1149" spans="56:56" ht="15" customHeight="1" x14ac:dyDescent="0.25">
      <c r="BD1149" s="135"/>
    </row>
    <row r="1150" spans="56:56" ht="15" customHeight="1" x14ac:dyDescent="0.25">
      <c r="BD1150" s="135"/>
    </row>
    <row r="1151" spans="56:56" ht="15" customHeight="1" x14ac:dyDescent="0.25">
      <c r="BD1151" s="135"/>
    </row>
    <row r="1152" spans="56:56" ht="15" customHeight="1" x14ac:dyDescent="0.25">
      <c r="BD1152" s="135"/>
    </row>
    <row r="1153" spans="56:56" ht="15" customHeight="1" x14ac:dyDescent="0.25">
      <c r="BD1153" s="135"/>
    </row>
    <row r="1154" spans="56:56" ht="15" customHeight="1" x14ac:dyDescent="0.25">
      <c r="BD1154" s="135"/>
    </row>
    <row r="1155" spans="56:56" ht="15" customHeight="1" x14ac:dyDescent="0.25">
      <c r="BD1155" s="135"/>
    </row>
    <row r="1156" spans="56:56" ht="15" customHeight="1" x14ac:dyDescent="0.25">
      <c r="BD1156" s="135"/>
    </row>
    <row r="1157" spans="56:56" ht="15" customHeight="1" x14ac:dyDescent="0.25">
      <c r="BD1157" s="135"/>
    </row>
    <row r="1158" spans="56:56" ht="15" customHeight="1" x14ac:dyDescent="0.25">
      <c r="BD1158" s="135"/>
    </row>
    <row r="1159" spans="56:56" ht="15" customHeight="1" x14ac:dyDescent="0.25">
      <c r="BD1159" s="135"/>
    </row>
    <row r="1160" spans="56:56" ht="15" customHeight="1" x14ac:dyDescent="0.25">
      <c r="BD1160" s="135"/>
    </row>
    <row r="1161" spans="56:56" ht="15" customHeight="1" x14ac:dyDescent="0.25">
      <c r="BD1161" s="135"/>
    </row>
    <row r="1162" spans="56:56" ht="15" customHeight="1" x14ac:dyDescent="0.25">
      <c r="BD1162" s="135"/>
    </row>
    <row r="1163" spans="56:56" ht="15" customHeight="1" x14ac:dyDescent="0.25">
      <c r="BD1163" s="135"/>
    </row>
    <row r="1164" spans="56:56" ht="15" customHeight="1" x14ac:dyDescent="0.25">
      <c r="BD1164" s="135"/>
    </row>
    <row r="1165" spans="56:56" ht="15" customHeight="1" x14ac:dyDescent="0.25">
      <c r="BD1165" s="135"/>
    </row>
    <row r="1166" spans="56:56" ht="15" customHeight="1" x14ac:dyDescent="0.25">
      <c r="BD1166" s="135"/>
    </row>
    <row r="1167" spans="56:56" ht="15" customHeight="1" x14ac:dyDescent="0.25">
      <c r="BD1167" s="135"/>
    </row>
    <row r="1168" spans="56:56" ht="15" customHeight="1" x14ac:dyDescent="0.25">
      <c r="BD1168" s="135"/>
    </row>
    <row r="1169" spans="56:56" ht="15" customHeight="1" x14ac:dyDescent="0.25">
      <c r="BD1169" s="135"/>
    </row>
    <row r="1170" spans="56:56" ht="15" customHeight="1" x14ac:dyDescent="0.25">
      <c r="BD1170" s="135"/>
    </row>
    <row r="1171" spans="56:56" ht="15" customHeight="1" x14ac:dyDescent="0.25">
      <c r="BD1171" s="135"/>
    </row>
    <row r="1172" spans="56:56" ht="15" customHeight="1" x14ac:dyDescent="0.25">
      <c r="BD1172" s="135"/>
    </row>
    <row r="1173" spans="56:56" ht="15" customHeight="1" x14ac:dyDescent="0.25">
      <c r="BD1173" s="135"/>
    </row>
    <row r="1174" spans="56:56" ht="15" customHeight="1" x14ac:dyDescent="0.25">
      <c r="BD1174" s="135"/>
    </row>
    <row r="1175" spans="56:56" ht="15" customHeight="1" x14ac:dyDescent="0.25">
      <c r="BD1175" s="135"/>
    </row>
    <row r="1176" spans="56:56" ht="15" customHeight="1" x14ac:dyDescent="0.25">
      <c r="BD1176" s="135"/>
    </row>
    <row r="1177" spans="56:56" ht="15" customHeight="1" x14ac:dyDescent="0.25">
      <c r="BD1177" s="135"/>
    </row>
    <row r="1178" spans="56:56" ht="15" customHeight="1" x14ac:dyDescent="0.25">
      <c r="BD1178" s="135"/>
    </row>
    <row r="1179" spans="56:56" ht="15" customHeight="1" x14ac:dyDescent="0.25">
      <c r="BD1179" s="135"/>
    </row>
    <row r="1180" spans="56:56" ht="15" customHeight="1" x14ac:dyDescent="0.25">
      <c r="BD1180" s="135"/>
    </row>
    <row r="1181" spans="56:56" ht="15" customHeight="1" x14ac:dyDescent="0.25">
      <c r="BD1181" s="135"/>
    </row>
    <row r="1182" spans="56:56" ht="15" customHeight="1" x14ac:dyDescent="0.25">
      <c r="BD1182" s="135"/>
    </row>
    <row r="1183" spans="56:56" ht="15" customHeight="1" x14ac:dyDescent="0.25">
      <c r="BD1183" s="135"/>
    </row>
    <row r="1184" spans="56:56" ht="15" customHeight="1" x14ac:dyDescent="0.25">
      <c r="BD1184" s="135"/>
    </row>
    <row r="1185" spans="56:56" ht="15" customHeight="1" x14ac:dyDescent="0.25">
      <c r="BD1185" s="135"/>
    </row>
    <row r="1186" spans="56:56" ht="15" customHeight="1" x14ac:dyDescent="0.25">
      <c r="BD1186" s="135"/>
    </row>
    <row r="1187" spans="56:56" ht="15" customHeight="1" x14ac:dyDescent="0.25">
      <c r="BD1187" s="135"/>
    </row>
    <row r="1188" spans="56:56" ht="15" customHeight="1" x14ac:dyDescent="0.25">
      <c r="BD1188" s="135"/>
    </row>
    <row r="1189" spans="56:56" ht="15" customHeight="1" x14ac:dyDescent="0.25">
      <c r="BD1189" s="135"/>
    </row>
    <row r="1190" spans="56:56" ht="15" customHeight="1" x14ac:dyDescent="0.25">
      <c r="BD1190" s="135"/>
    </row>
    <row r="1191" spans="56:56" ht="15" customHeight="1" x14ac:dyDescent="0.25">
      <c r="BD1191" s="135"/>
    </row>
    <row r="1192" spans="56:56" ht="15" customHeight="1" x14ac:dyDescent="0.25">
      <c r="BD1192" s="135"/>
    </row>
    <row r="1193" spans="56:56" ht="15" customHeight="1" x14ac:dyDescent="0.25">
      <c r="BD1193" s="135"/>
    </row>
    <row r="1194" spans="56:56" ht="15" customHeight="1" x14ac:dyDescent="0.25">
      <c r="BD1194" s="135"/>
    </row>
    <row r="1195" spans="56:56" ht="15" customHeight="1" x14ac:dyDescent="0.25">
      <c r="BD1195" s="135"/>
    </row>
    <row r="1196" spans="56:56" ht="15" customHeight="1" x14ac:dyDescent="0.25">
      <c r="BD1196" s="135"/>
    </row>
    <row r="1197" spans="56:56" ht="15" customHeight="1" x14ac:dyDescent="0.25">
      <c r="BD1197" s="135"/>
    </row>
    <row r="1198" spans="56:56" ht="15" customHeight="1" x14ac:dyDescent="0.25">
      <c r="BD1198" s="135"/>
    </row>
    <row r="1199" spans="56:56" ht="15" customHeight="1" x14ac:dyDescent="0.25">
      <c r="BD1199" s="135"/>
    </row>
    <row r="1200" spans="56:56" ht="15" customHeight="1" x14ac:dyDescent="0.25">
      <c r="BD1200" s="135"/>
    </row>
    <row r="1201" spans="56:56" ht="15" customHeight="1" x14ac:dyDescent="0.25">
      <c r="BD1201" s="135"/>
    </row>
    <row r="1202" spans="56:56" ht="15" customHeight="1" x14ac:dyDescent="0.25">
      <c r="BD1202" s="135"/>
    </row>
    <row r="1203" spans="56:56" ht="15" customHeight="1" x14ac:dyDescent="0.25">
      <c r="BD1203" s="135"/>
    </row>
    <row r="1204" spans="56:56" ht="15" customHeight="1" x14ac:dyDescent="0.25">
      <c r="BD1204" s="135"/>
    </row>
    <row r="1205" spans="56:56" ht="15" customHeight="1" x14ac:dyDescent="0.25">
      <c r="BD1205" s="135"/>
    </row>
    <row r="1206" spans="56:56" ht="15" customHeight="1" x14ac:dyDescent="0.25">
      <c r="BD1206" s="135"/>
    </row>
    <row r="1207" spans="56:56" ht="15" customHeight="1" x14ac:dyDescent="0.25">
      <c r="BD1207" s="135"/>
    </row>
    <row r="1208" spans="56:56" ht="15" customHeight="1" x14ac:dyDescent="0.25">
      <c r="BD1208" s="135"/>
    </row>
    <row r="1209" spans="56:56" ht="15" customHeight="1" x14ac:dyDescent="0.25">
      <c r="BD1209" s="135"/>
    </row>
    <row r="1210" spans="56:56" ht="15" customHeight="1" x14ac:dyDescent="0.25">
      <c r="BD1210" s="135"/>
    </row>
    <row r="1211" spans="56:56" ht="15" customHeight="1" x14ac:dyDescent="0.25">
      <c r="BD1211" s="135"/>
    </row>
    <row r="1212" spans="56:56" ht="15" customHeight="1" x14ac:dyDescent="0.25">
      <c r="BD1212" s="135"/>
    </row>
    <row r="1213" spans="56:56" ht="15" customHeight="1" x14ac:dyDescent="0.25">
      <c r="BD1213" s="135"/>
    </row>
    <row r="1214" spans="56:56" ht="15" customHeight="1" x14ac:dyDescent="0.25">
      <c r="BD1214" s="135"/>
    </row>
    <row r="1215" spans="56:56" ht="15" customHeight="1" x14ac:dyDescent="0.25">
      <c r="BD1215" s="135"/>
    </row>
    <row r="1216" spans="56:56" ht="15" customHeight="1" x14ac:dyDescent="0.25">
      <c r="BD1216" s="135"/>
    </row>
    <row r="1217" spans="56:56" ht="15" customHeight="1" x14ac:dyDescent="0.25">
      <c r="BD1217" s="135"/>
    </row>
    <row r="1218" spans="56:56" ht="15" customHeight="1" x14ac:dyDescent="0.25">
      <c r="BD1218" s="135"/>
    </row>
    <row r="1219" spans="56:56" ht="15" customHeight="1" x14ac:dyDescent="0.25">
      <c r="BD1219" s="135"/>
    </row>
    <row r="1220" spans="56:56" ht="15" customHeight="1" x14ac:dyDescent="0.25">
      <c r="BD1220" s="135"/>
    </row>
    <row r="1221" spans="56:56" ht="15" customHeight="1" x14ac:dyDescent="0.25">
      <c r="BD1221" s="135"/>
    </row>
    <row r="1222" spans="56:56" ht="15" customHeight="1" x14ac:dyDescent="0.25">
      <c r="BD1222" s="135"/>
    </row>
    <row r="1223" spans="56:56" ht="15" customHeight="1" x14ac:dyDescent="0.25">
      <c r="BD1223" s="135"/>
    </row>
    <row r="1224" spans="56:56" ht="15" customHeight="1" x14ac:dyDescent="0.25">
      <c r="BD1224" s="135"/>
    </row>
    <row r="1225" spans="56:56" ht="15" customHeight="1" x14ac:dyDescent="0.25">
      <c r="BD1225" s="135"/>
    </row>
    <row r="1226" spans="56:56" ht="15" customHeight="1" x14ac:dyDescent="0.25">
      <c r="BD1226" s="135"/>
    </row>
    <row r="1227" spans="56:56" ht="15" customHeight="1" x14ac:dyDescent="0.25">
      <c r="BD1227" s="135"/>
    </row>
    <row r="1228" spans="56:56" ht="15" customHeight="1" x14ac:dyDescent="0.25">
      <c r="BD1228" s="135"/>
    </row>
    <row r="1229" spans="56:56" ht="15" customHeight="1" x14ac:dyDescent="0.25">
      <c r="BD1229" s="135"/>
    </row>
    <row r="1230" spans="56:56" ht="15" customHeight="1" x14ac:dyDescent="0.25">
      <c r="BD1230" s="135"/>
    </row>
    <row r="1231" spans="56:56" ht="15" customHeight="1" x14ac:dyDescent="0.25">
      <c r="BD1231" s="135"/>
    </row>
    <row r="1232" spans="56:56" ht="15" customHeight="1" x14ac:dyDescent="0.25">
      <c r="BD1232" s="135"/>
    </row>
    <row r="1233" spans="56:56" ht="15" customHeight="1" x14ac:dyDescent="0.25">
      <c r="BD1233" s="135"/>
    </row>
    <row r="1234" spans="56:56" ht="15" customHeight="1" x14ac:dyDescent="0.25">
      <c r="BD1234" s="135"/>
    </row>
    <row r="1235" spans="56:56" ht="15" customHeight="1" x14ac:dyDescent="0.25">
      <c r="BD1235" s="135"/>
    </row>
    <row r="1236" spans="56:56" ht="15" customHeight="1" x14ac:dyDescent="0.25">
      <c r="BD1236" s="135"/>
    </row>
    <row r="1237" spans="56:56" ht="15" customHeight="1" x14ac:dyDescent="0.25">
      <c r="BD1237" s="135"/>
    </row>
    <row r="1238" spans="56:56" ht="15" customHeight="1" x14ac:dyDescent="0.25">
      <c r="BD1238" s="135"/>
    </row>
    <row r="1239" spans="56:56" ht="15" customHeight="1" x14ac:dyDescent="0.25">
      <c r="BD1239" s="135"/>
    </row>
    <row r="1240" spans="56:56" ht="15" customHeight="1" x14ac:dyDescent="0.25">
      <c r="BD1240" s="135"/>
    </row>
    <row r="1241" spans="56:56" ht="15" customHeight="1" x14ac:dyDescent="0.25">
      <c r="BD1241" s="135"/>
    </row>
    <row r="1242" spans="56:56" ht="15" customHeight="1" x14ac:dyDescent="0.25">
      <c r="BD1242" s="135"/>
    </row>
    <row r="1243" spans="56:56" ht="15" customHeight="1" x14ac:dyDescent="0.25">
      <c r="BD1243" s="135"/>
    </row>
    <row r="1244" spans="56:56" ht="15" customHeight="1" x14ac:dyDescent="0.25">
      <c r="BD1244" s="135"/>
    </row>
    <row r="1245" spans="56:56" ht="15" customHeight="1" x14ac:dyDescent="0.25">
      <c r="BD1245" s="135"/>
    </row>
    <row r="1246" spans="56:56" ht="15" customHeight="1" x14ac:dyDescent="0.25">
      <c r="BD1246" s="135"/>
    </row>
    <row r="1247" spans="56:56" ht="15" customHeight="1" x14ac:dyDescent="0.25">
      <c r="BD1247" s="135"/>
    </row>
    <row r="1248" spans="56:56" ht="15" customHeight="1" x14ac:dyDescent="0.25">
      <c r="BD1248" s="135"/>
    </row>
    <row r="1249" spans="56:56" ht="15" customHeight="1" x14ac:dyDescent="0.25">
      <c r="BD1249" s="135"/>
    </row>
    <row r="1250" spans="56:56" ht="15" customHeight="1" x14ac:dyDescent="0.25">
      <c r="BD1250" s="135"/>
    </row>
    <row r="1251" spans="56:56" ht="15" customHeight="1" x14ac:dyDescent="0.25">
      <c r="BD1251" s="135"/>
    </row>
    <row r="1252" spans="56:56" ht="15" customHeight="1" x14ac:dyDescent="0.25">
      <c r="BD1252" s="135"/>
    </row>
    <row r="1253" spans="56:56" ht="15" customHeight="1" x14ac:dyDescent="0.25">
      <c r="BD1253" s="135"/>
    </row>
    <row r="1254" spans="56:56" ht="15" customHeight="1" x14ac:dyDescent="0.25">
      <c r="BD1254" s="135"/>
    </row>
    <row r="1255" spans="56:56" ht="15" customHeight="1" x14ac:dyDescent="0.25">
      <c r="BD1255" s="135"/>
    </row>
    <row r="1256" spans="56:56" ht="15" customHeight="1" x14ac:dyDescent="0.25">
      <c r="BD1256" s="135"/>
    </row>
    <row r="1257" spans="56:56" ht="15" customHeight="1" x14ac:dyDescent="0.25">
      <c r="BD1257" s="135"/>
    </row>
    <row r="1258" spans="56:56" ht="15" customHeight="1" x14ac:dyDescent="0.25">
      <c r="BD1258" s="135"/>
    </row>
    <row r="1259" spans="56:56" ht="15" customHeight="1" x14ac:dyDescent="0.25">
      <c r="BD1259" s="135"/>
    </row>
    <row r="1260" spans="56:56" ht="15" customHeight="1" x14ac:dyDescent="0.25">
      <c r="BD1260" s="135"/>
    </row>
    <row r="1261" spans="56:56" ht="15" customHeight="1" x14ac:dyDescent="0.25">
      <c r="BD1261" s="135"/>
    </row>
    <row r="1262" spans="56:56" ht="15" customHeight="1" x14ac:dyDescent="0.25">
      <c r="BD1262" s="135"/>
    </row>
    <row r="1263" spans="56:56" ht="15" customHeight="1" x14ac:dyDescent="0.25">
      <c r="BD1263" s="135"/>
    </row>
    <row r="1264" spans="56:56" ht="15" customHeight="1" x14ac:dyDescent="0.25">
      <c r="BD1264" s="135"/>
    </row>
    <row r="1265" spans="56:56" ht="15" customHeight="1" x14ac:dyDescent="0.25">
      <c r="BD1265" s="135"/>
    </row>
    <row r="1266" spans="56:56" ht="15" customHeight="1" x14ac:dyDescent="0.25">
      <c r="BD1266" s="135"/>
    </row>
    <row r="1267" spans="56:56" ht="15" customHeight="1" x14ac:dyDescent="0.25">
      <c r="BD1267" s="135"/>
    </row>
    <row r="1268" spans="56:56" ht="15" customHeight="1" x14ac:dyDescent="0.25">
      <c r="BD1268" s="135"/>
    </row>
    <row r="1269" spans="56:56" ht="15" customHeight="1" x14ac:dyDescent="0.25">
      <c r="BD1269" s="135"/>
    </row>
    <row r="1270" spans="56:56" ht="15" customHeight="1" x14ac:dyDescent="0.25">
      <c r="BD1270" s="135"/>
    </row>
    <row r="1271" spans="56:56" ht="15" customHeight="1" x14ac:dyDescent="0.25">
      <c r="BD1271" s="135"/>
    </row>
    <row r="1272" spans="56:56" ht="15" customHeight="1" x14ac:dyDescent="0.25">
      <c r="BD1272" s="135"/>
    </row>
    <row r="1273" spans="56:56" ht="15" customHeight="1" x14ac:dyDescent="0.25">
      <c r="BD1273" s="135"/>
    </row>
    <row r="1274" spans="56:56" ht="15" customHeight="1" x14ac:dyDescent="0.25">
      <c r="BD1274" s="135"/>
    </row>
    <row r="1275" spans="56:56" ht="15" customHeight="1" x14ac:dyDescent="0.25">
      <c r="BD1275" s="135"/>
    </row>
    <row r="1276" spans="56:56" ht="15" customHeight="1" x14ac:dyDescent="0.25">
      <c r="BD1276" s="135"/>
    </row>
    <row r="1277" spans="56:56" ht="15" customHeight="1" x14ac:dyDescent="0.25">
      <c r="BD1277" s="135"/>
    </row>
    <row r="1278" spans="56:56" ht="15" customHeight="1" x14ac:dyDescent="0.25">
      <c r="BD1278" s="135"/>
    </row>
    <row r="1279" spans="56:56" ht="15" customHeight="1" x14ac:dyDescent="0.25">
      <c r="BD1279" s="135"/>
    </row>
    <row r="1280" spans="56:56" ht="15" customHeight="1" x14ac:dyDescent="0.25">
      <c r="BD1280" s="135"/>
    </row>
    <row r="1281" spans="56:56" ht="15" customHeight="1" x14ac:dyDescent="0.25">
      <c r="BD1281" s="135"/>
    </row>
    <row r="1282" spans="56:56" ht="15" customHeight="1" x14ac:dyDescent="0.25">
      <c r="BD1282" s="135"/>
    </row>
    <row r="1283" spans="56:56" ht="15" customHeight="1" x14ac:dyDescent="0.25">
      <c r="BD1283" s="135"/>
    </row>
    <row r="1284" spans="56:56" ht="15" customHeight="1" x14ac:dyDescent="0.25">
      <c r="BD1284" s="135"/>
    </row>
    <row r="1285" spans="56:56" ht="15" customHeight="1" x14ac:dyDescent="0.25">
      <c r="BD1285" s="135"/>
    </row>
    <row r="1286" spans="56:56" ht="15" customHeight="1" x14ac:dyDescent="0.25">
      <c r="BD1286" s="135"/>
    </row>
    <row r="1287" spans="56:56" ht="15" customHeight="1" x14ac:dyDescent="0.25">
      <c r="BD1287" s="135"/>
    </row>
    <row r="1288" spans="56:56" ht="15" customHeight="1" x14ac:dyDescent="0.25">
      <c r="BD1288" s="135"/>
    </row>
    <row r="1289" spans="56:56" ht="15" customHeight="1" x14ac:dyDescent="0.25">
      <c r="BD1289" s="135"/>
    </row>
    <row r="1290" spans="56:56" ht="15" customHeight="1" x14ac:dyDescent="0.25">
      <c r="BD1290" s="135"/>
    </row>
    <row r="1291" spans="56:56" ht="15" customHeight="1" x14ac:dyDescent="0.25">
      <c r="BD1291" s="135"/>
    </row>
    <row r="1292" spans="56:56" ht="15" customHeight="1" x14ac:dyDescent="0.25">
      <c r="BD1292" s="135"/>
    </row>
    <row r="1293" spans="56:56" ht="15" customHeight="1" x14ac:dyDescent="0.25">
      <c r="BD1293" s="135"/>
    </row>
    <row r="1294" spans="56:56" ht="15" customHeight="1" x14ac:dyDescent="0.25">
      <c r="BD1294" s="135"/>
    </row>
    <row r="1295" spans="56:56" ht="15" customHeight="1" x14ac:dyDescent="0.25">
      <c r="BD1295" s="135"/>
    </row>
    <row r="1296" spans="56:56" ht="15" customHeight="1" x14ac:dyDescent="0.25">
      <c r="BD1296" s="135"/>
    </row>
    <row r="1297" spans="56:56" ht="15" customHeight="1" x14ac:dyDescent="0.25">
      <c r="BD1297" s="135"/>
    </row>
    <row r="1298" spans="56:56" ht="15" customHeight="1" x14ac:dyDescent="0.25">
      <c r="BD1298" s="135"/>
    </row>
    <row r="1299" spans="56:56" ht="15" customHeight="1" x14ac:dyDescent="0.25">
      <c r="BD1299" s="135"/>
    </row>
    <row r="1300" spans="56:56" ht="15" customHeight="1" x14ac:dyDescent="0.25">
      <c r="BD1300" s="135"/>
    </row>
    <row r="1301" spans="56:56" ht="15" customHeight="1" x14ac:dyDescent="0.25">
      <c r="BD1301" s="135"/>
    </row>
    <row r="1302" spans="56:56" ht="15" customHeight="1" x14ac:dyDescent="0.25">
      <c r="BD1302" s="135"/>
    </row>
    <row r="1303" spans="56:56" ht="15" customHeight="1" x14ac:dyDescent="0.25">
      <c r="BD1303" s="135"/>
    </row>
    <row r="1304" spans="56:56" ht="15" customHeight="1" x14ac:dyDescent="0.25">
      <c r="BD1304" s="135"/>
    </row>
    <row r="1305" spans="56:56" ht="15" customHeight="1" x14ac:dyDescent="0.25">
      <c r="BD1305" s="135"/>
    </row>
    <row r="1306" spans="56:56" ht="15" customHeight="1" x14ac:dyDescent="0.25">
      <c r="BD1306" s="135"/>
    </row>
    <row r="1307" spans="56:56" ht="15" customHeight="1" x14ac:dyDescent="0.25">
      <c r="BD1307" s="135"/>
    </row>
    <row r="1308" spans="56:56" ht="15" customHeight="1" x14ac:dyDescent="0.25">
      <c r="BD1308" s="135"/>
    </row>
    <row r="1309" spans="56:56" ht="15" customHeight="1" x14ac:dyDescent="0.25">
      <c r="BD1309" s="135"/>
    </row>
    <row r="1310" spans="56:56" ht="15" customHeight="1" x14ac:dyDescent="0.25">
      <c r="BD1310" s="135"/>
    </row>
    <row r="1311" spans="56:56" ht="15" customHeight="1" x14ac:dyDescent="0.25">
      <c r="BD1311" s="135"/>
    </row>
    <row r="1312" spans="56:56" ht="15" customHeight="1" x14ac:dyDescent="0.25">
      <c r="BD1312" s="135"/>
    </row>
    <row r="1313" spans="56:56" ht="15" customHeight="1" x14ac:dyDescent="0.25">
      <c r="BD1313" s="135"/>
    </row>
    <row r="1314" spans="56:56" ht="15" customHeight="1" x14ac:dyDescent="0.25">
      <c r="BD1314" s="135"/>
    </row>
    <row r="1315" spans="56:56" ht="15" customHeight="1" x14ac:dyDescent="0.25">
      <c r="BD1315" s="135"/>
    </row>
    <row r="1316" spans="56:56" ht="15" customHeight="1" x14ac:dyDescent="0.25">
      <c r="BD1316" s="135"/>
    </row>
    <row r="1317" spans="56:56" ht="15" customHeight="1" x14ac:dyDescent="0.25">
      <c r="BD1317" s="135"/>
    </row>
    <row r="1318" spans="56:56" ht="15" customHeight="1" x14ac:dyDescent="0.25">
      <c r="BD1318" s="135"/>
    </row>
    <row r="1319" spans="56:56" ht="15" customHeight="1" x14ac:dyDescent="0.25">
      <c r="BD1319" s="135"/>
    </row>
    <row r="1320" spans="56:56" ht="15" customHeight="1" x14ac:dyDescent="0.25">
      <c r="BD1320" s="135"/>
    </row>
    <row r="1321" spans="56:56" ht="15" customHeight="1" x14ac:dyDescent="0.25">
      <c r="BD1321" s="135"/>
    </row>
    <row r="1322" spans="56:56" ht="15" customHeight="1" x14ac:dyDescent="0.25">
      <c r="BD1322" s="135"/>
    </row>
    <row r="1323" spans="56:56" ht="15" customHeight="1" x14ac:dyDescent="0.25">
      <c r="BD1323" s="135"/>
    </row>
    <row r="1324" spans="56:56" ht="15" customHeight="1" x14ac:dyDescent="0.25">
      <c r="BD1324" s="135"/>
    </row>
    <row r="1325" spans="56:56" ht="15" customHeight="1" x14ac:dyDescent="0.25">
      <c r="BD1325" s="135"/>
    </row>
    <row r="1326" spans="56:56" ht="15" customHeight="1" x14ac:dyDescent="0.25">
      <c r="BD1326" s="135"/>
    </row>
    <row r="1327" spans="56:56" ht="15" customHeight="1" x14ac:dyDescent="0.25">
      <c r="BD1327" s="135"/>
    </row>
    <row r="1328" spans="56:56" ht="15" customHeight="1" x14ac:dyDescent="0.25">
      <c r="BD1328" s="135"/>
    </row>
    <row r="1329" spans="56:56" ht="15" customHeight="1" x14ac:dyDescent="0.25">
      <c r="BD1329" s="135"/>
    </row>
    <row r="1330" spans="56:56" ht="15" customHeight="1" x14ac:dyDescent="0.25">
      <c r="BD1330" s="135"/>
    </row>
    <row r="1331" spans="56:56" ht="15" customHeight="1" x14ac:dyDescent="0.25">
      <c r="BD1331" s="135"/>
    </row>
    <row r="1332" spans="56:56" ht="15" customHeight="1" x14ac:dyDescent="0.25">
      <c r="BD1332" s="135"/>
    </row>
    <row r="1333" spans="56:56" ht="15" customHeight="1" x14ac:dyDescent="0.25">
      <c r="BD1333" s="135"/>
    </row>
    <row r="1334" spans="56:56" ht="15" customHeight="1" x14ac:dyDescent="0.25">
      <c r="BD1334" s="135"/>
    </row>
    <row r="1335" spans="56:56" ht="15" customHeight="1" x14ac:dyDescent="0.25">
      <c r="BD1335" s="135"/>
    </row>
    <row r="1336" spans="56:56" ht="15" customHeight="1" x14ac:dyDescent="0.25">
      <c r="BD1336" s="135"/>
    </row>
    <row r="1337" spans="56:56" ht="15" customHeight="1" x14ac:dyDescent="0.25">
      <c r="BD1337" s="135"/>
    </row>
    <row r="1338" spans="56:56" ht="15" customHeight="1" x14ac:dyDescent="0.25">
      <c r="BD1338" s="135"/>
    </row>
    <row r="1339" spans="56:56" ht="15" customHeight="1" x14ac:dyDescent="0.25">
      <c r="BD1339" s="135"/>
    </row>
    <row r="1340" spans="56:56" ht="15" customHeight="1" x14ac:dyDescent="0.25">
      <c r="BD1340" s="135"/>
    </row>
    <row r="1341" spans="56:56" ht="15" customHeight="1" x14ac:dyDescent="0.25">
      <c r="BD1341" s="135"/>
    </row>
    <row r="1342" spans="56:56" ht="15" customHeight="1" x14ac:dyDescent="0.25">
      <c r="BD1342" s="135"/>
    </row>
    <row r="1343" spans="56:56" ht="15" customHeight="1" x14ac:dyDescent="0.25">
      <c r="BD1343" s="135"/>
    </row>
    <row r="1344" spans="56:56" ht="15" customHeight="1" x14ac:dyDescent="0.25">
      <c r="BD1344" s="135"/>
    </row>
    <row r="1345" spans="56:56" ht="15" customHeight="1" x14ac:dyDescent="0.25">
      <c r="BD1345" s="135"/>
    </row>
    <row r="1346" spans="56:56" ht="15" customHeight="1" x14ac:dyDescent="0.25">
      <c r="BD1346" s="135"/>
    </row>
    <row r="1347" spans="56:56" ht="15" customHeight="1" x14ac:dyDescent="0.25">
      <c r="BD1347" s="135"/>
    </row>
    <row r="1348" spans="56:56" ht="15" customHeight="1" x14ac:dyDescent="0.25">
      <c r="BD1348" s="135"/>
    </row>
    <row r="1349" spans="56:56" ht="15" customHeight="1" x14ac:dyDescent="0.25">
      <c r="BD1349" s="135"/>
    </row>
    <row r="1350" spans="56:56" ht="15" customHeight="1" x14ac:dyDescent="0.25">
      <c r="BD1350" s="135"/>
    </row>
    <row r="1351" spans="56:56" ht="15" customHeight="1" x14ac:dyDescent="0.25">
      <c r="BD1351" s="135"/>
    </row>
    <row r="1352" spans="56:56" ht="15" customHeight="1" x14ac:dyDescent="0.25">
      <c r="BD1352" s="135"/>
    </row>
    <row r="1353" spans="56:56" ht="15" customHeight="1" x14ac:dyDescent="0.25">
      <c r="BD1353" s="135"/>
    </row>
    <row r="1354" spans="56:56" ht="15" customHeight="1" x14ac:dyDescent="0.25">
      <c r="BD1354" s="135"/>
    </row>
    <row r="1355" spans="56:56" ht="15" customHeight="1" x14ac:dyDescent="0.25">
      <c r="BD1355" s="135"/>
    </row>
    <row r="1356" spans="56:56" ht="15" customHeight="1" x14ac:dyDescent="0.25">
      <c r="BD1356" s="135"/>
    </row>
    <row r="1357" spans="56:56" ht="15" customHeight="1" x14ac:dyDescent="0.25">
      <c r="BD1357" s="135"/>
    </row>
    <row r="1358" spans="56:56" ht="15" customHeight="1" x14ac:dyDescent="0.25">
      <c r="BD1358" s="135"/>
    </row>
    <row r="1359" spans="56:56" ht="15" customHeight="1" x14ac:dyDescent="0.25">
      <c r="BD1359" s="135"/>
    </row>
    <row r="1360" spans="56:56" ht="15" customHeight="1" x14ac:dyDescent="0.25">
      <c r="BD1360" s="135"/>
    </row>
    <row r="1361" spans="56:56" ht="15" customHeight="1" x14ac:dyDescent="0.25">
      <c r="BD1361" s="135"/>
    </row>
    <row r="1362" spans="56:56" ht="15" customHeight="1" x14ac:dyDescent="0.25">
      <c r="BD1362" s="135"/>
    </row>
    <row r="1363" spans="56:56" ht="15" customHeight="1" x14ac:dyDescent="0.25">
      <c r="BD1363" s="135"/>
    </row>
    <row r="1364" spans="56:56" ht="15" customHeight="1" x14ac:dyDescent="0.25">
      <c r="BD1364" s="135"/>
    </row>
    <row r="1365" spans="56:56" ht="15" customHeight="1" x14ac:dyDescent="0.25">
      <c r="BD1365" s="135"/>
    </row>
    <row r="1366" spans="56:56" ht="15" customHeight="1" x14ac:dyDescent="0.25">
      <c r="BD1366" s="135"/>
    </row>
    <row r="1367" spans="56:56" ht="15" customHeight="1" x14ac:dyDescent="0.25">
      <c r="BD1367" s="135"/>
    </row>
    <row r="1368" spans="56:56" ht="15" customHeight="1" x14ac:dyDescent="0.25">
      <c r="BD1368" s="135"/>
    </row>
    <row r="1369" spans="56:56" ht="15" customHeight="1" x14ac:dyDescent="0.25">
      <c r="BD1369" s="135"/>
    </row>
    <row r="1370" spans="56:56" ht="15" customHeight="1" x14ac:dyDescent="0.25">
      <c r="BD1370" s="135"/>
    </row>
    <row r="1371" spans="56:56" ht="15" customHeight="1" x14ac:dyDescent="0.25">
      <c r="BD1371" s="135"/>
    </row>
    <row r="1372" spans="56:56" ht="15" customHeight="1" x14ac:dyDescent="0.25">
      <c r="BD1372" s="135"/>
    </row>
    <row r="1373" spans="56:56" ht="15" customHeight="1" x14ac:dyDescent="0.25">
      <c r="BD1373" s="135"/>
    </row>
    <row r="1374" spans="56:56" ht="15" customHeight="1" x14ac:dyDescent="0.25">
      <c r="BD1374" s="135"/>
    </row>
    <row r="1375" spans="56:56" ht="15" customHeight="1" x14ac:dyDescent="0.25">
      <c r="BD1375" s="135"/>
    </row>
    <row r="1376" spans="56:56" ht="15" customHeight="1" x14ac:dyDescent="0.25">
      <c r="BD1376" s="135"/>
    </row>
    <row r="1377" spans="56:56" ht="15" customHeight="1" x14ac:dyDescent="0.25">
      <c r="BD1377" s="135"/>
    </row>
    <row r="1378" spans="56:56" ht="15" customHeight="1" x14ac:dyDescent="0.25">
      <c r="BD1378" s="135"/>
    </row>
    <row r="1379" spans="56:56" ht="15" customHeight="1" x14ac:dyDescent="0.25">
      <c r="BD1379" s="135"/>
    </row>
    <row r="1380" spans="56:56" ht="15" customHeight="1" x14ac:dyDescent="0.25">
      <c r="BD1380" s="135"/>
    </row>
    <row r="1381" spans="56:56" ht="15" customHeight="1" x14ac:dyDescent="0.25">
      <c r="BD1381" s="135"/>
    </row>
    <row r="1382" spans="56:56" ht="15" customHeight="1" x14ac:dyDescent="0.25">
      <c r="BD1382" s="135"/>
    </row>
    <row r="1383" spans="56:56" ht="15" customHeight="1" x14ac:dyDescent="0.25">
      <c r="BD1383" s="135"/>
    </row>
    <row r="1384" spans="56:56" ht="15" customHeight="1" x14ac:dyDescent="0.25">
      <c r="BD1384" s="135"/>
    </row>
    <row r="1385" spans="56:56" ht="15" customHeight="1" x14ac:dyDescent="0.25">
      <c r="BD1385" s="135"/>
    </row>
    <row r="1386" spans="56:56" ht="15" customHeight="1" x14ac:dyDescent="0.25">
      <c r="BD1386" s="135"/>
    </row>
    <row r="1387" spans="56:56" ht="15" customHeight="1" x14ac:dyDescent="0.25">
      <c r="BD1387" s="135"/>
    </row>
    <row r="1388" spans="56:56" ht="15" customHeight="1" x14ac:dyDescent="0.25">
      <c r="BD1388" s="135"/>
    </row>
    <row r="1389" spans="56:56" ht="15" customHeight="1" x14ac:dyDescent="0.25">
      <c r="BD1389" s="135"/>
    </row>
    <row r="1390" spans="56:56" ht="15" customHeight="1" x14ac:dyDescent="0.25">
      <c r="BD1390" s="135"/>
    </row>
    <row r="1391" spans="56:56" ht="15" customHeight="1" x14ac:dyDescent="0.25">
      <c r="BD1391" s="135"/>
    </row>
    <row r="1392" spans="56:56" ht="15" customHeight="1" x14ac:dyDescent="0.25">
      <c r="BD1392" s="135"/>
    </row>
    <row r="1393" spans="56:56" ht="15" customHeight="1" x14ac:dyDescent="0.25">
      <c r="BD1393" s="135"/>
    </row>
    <row r="1394" spans="56:56" ht="15" customHeight="1" x14ac:dyDescent="0.25">
      <c r="BD1394" s="135"/>
    </row>
    <row r="1395" spans="56:56" ht="15" customHeight="1" x14ac:dyDescent="0.25">
      <c r="BD1395" s="135"/>
    </row>
    <row r="1396" spans="56:56" ht="15" customHeight="1" x14ac:dyDescent="0.25">
      <c r="BD1396" s="135"/>
    </row>
    <row r="1397" spans="56:56" ht="15" customHeight="1" x14ac:dyDescent="0.25">
      <c r="BD1397" s="135"/>
    </row>
    <row r="1398" spans="56:56" ht="15" customHeight="1" x14ac:dyDescent="0.25">
      <c r="BD1398" s="135"/>
    </row>
    <row r="1399" spans="56:56" ht="15" customHeight="1" x14ac:dyDescent="0.25">
      <c r="BD1399" s="135"/>
    </row>
    <row r="1400" spans="56:56" ht="15" customHeight="1" x14ac:dyDescent="0.25">
      <c r="BD1400" s="135"/>
    </row>
    <row r="1401" spans="56:56" ht="15" customHeight="1" x14ac:dyDescent="0.25">
      <c r="BD1401" s="135"/>
    </row>
    <row r="1402" spans="56:56" ht="15" customHeight="1" x14ac:dyDescent="0.25">
      <c r="BD1402" s="135"/>
    </row>
    <row r="1403" spans="56:56" ht="15" customHeight="1" x14ac:dyDescent="0.25">
      <c r="BD1403" s="135"/>
    </row>
    <row r="1404" spans="56:56" ht="15" customHeight="1" x14ac:dyDescent="0.25">
      <c r="BD1404" s="135"/>
    </row>
    <row r="1405" spans="56:56" ht="15" customHeight="1" x14ac:dyDescent="0.25">
      <c r="BD1405" s="135"/>
    </row>
    <row r="1406" spans="56:56" ht="15" customHeight="1" x14ac:dyDescent="0.25">
      <c r="BD1406" s="135"/>
    </row>
    <row r="1407" spans="56:56" ht="15" customHeight="1" x14ac:dyDescent="0.25">
      <c r="BD1407" s="135"/>
    </row>
    <row r="1408" spans="56:56" ht="15" customHeight="1" x14ac:dyDescent="0.25">
      <c r="BD1408" s="135"/>
    </row>
    <row r="1409" spans="56:56" ht="15" customHeight="1" x14ac:dyDescent="0.25">
      <c r="BD1409" s="135"/>
    </row>
    <row r="1410" spans="56:56" ht="15" customHeight="1" x14ac:dyDescent="0.25">
      <c r="BD1410" s="135"/>
    </row>
    <row r="1411" spans="56:56" ht="15" customHeight="1" x14ac:dyDescent="0.25">
      <c r="BD1411" s="135"/>
    </row>
    <row r="1412" spans="56:56" ht="15" customHeight="1" x14ac:dyDescent="0.25">
      <c r="BD1412" s="135"/>
    </row>
    <row r="1413" spans="56:56" ht="15" customHeight="1" x14ac:dyDescent="0.25">
      <c r="BD1413" s="135"/>
    </row>
    <row r="1414" spans="56:56" ht="15" customHeight="1" x14ac:dyDescent="0.25">
      <c r="BD1414" s="135"/>
    </row>
    <row r="1415" spans="56:56" ht="15" customHeight="1" x14ac:dyDescent="0.25">
      <c r="BD1415" s="135"/>
    </row>
    <row r="1416" spans="56:56" ht="15" customHeight="1" x14ac:dyDescent="0.25">
      <c r="BD1416" s="135"/>
    </row>
    <row r="1417" spans="56:56" ht="15" customHeight="1" x14ac:dyDescent="0.25">
      <c r="BD1417" s="135"/>
    </row>
    <row r="1418" spans="56:56" ht="15" customHeight="1" x14ac:dyDescent="0.25">
      <c r="BD1418" s="135"/>
    </row>
    <row r="1419" spans="56:56" ht="15" customHeight="1" x14ac:dyDescent="0.25">
      <c r="BD1419" s="135"/>
    </row>
    <row r="1420" spans="56:56" ht="15" customHeight="1" x14ac:dyDescent="0.25">
      <c r="BD1420" s="135"/>
    </row>
    <row r="1421" spans="56:56" ht="15" customHeight="1" x14ac:dyDescent="0.25">
      <c r="BD1421" s="135"/>
    </row>
    <row r="1422" spans="56:56" ht="15" customHeight="1" x14ac:dyDescent="0.25">
      <c r="BD1422" s="135"/>
    </row>
    <row r="1423" spans="56:56" ht="15" customHeight="1" x14ac:dyDescent="0.25">
      <c r="BD1423" s="135"/>
    </row>
    <row r="1424" spans="56:56" ht="15" customHeight="1" x14ac:dyDescent="0.25">
      <c r="BD1424" s="135"/>
    </row>
    <row r="1425" spans="56:56" ht="15" customHeight="1" x14ac:dyDescent="0.25">
      <c r="BD1425" s="135"/>
    </row>
    <row r="1426" spans="56:56" ht="15" customHeight="1" x14ac:dyDescent="0.25">
      <c r="BD1426" s="135"/>
    </row>
    <row r="1427" spans="56:56" ht="15" customHeight="1" x14ac:dyDescent="0.25">
      <c r="BD1427" s="135"/>
    </row>
    <row r="1428" spans="56:56" ht="15" customHeight="1" x14ac:dyDescent="0.25">
      <c r="BD1428" s="135"/>
    </row>
    <row r="1429" spans="56:56" ht="15" customHeight="1" x14ac:dyDescent="0.25">
      <c r="BD1429" s="135"/>
    </row>
    <row r="1430" spans="56:56" ht="15" customHeight="1" x14ac:dyDescent="0.25">
      <c r="BD1430" s="135"/>
    </row>
    <row r="1431" spans="56:56" ht="15" customHeight="1" x14ac:dyDescent="0.25">
      <c r="BD1431" s="135"/>
    </row>
    <row r="1432" spans="56:56" ht="15" customHeight="1" x14ac:dyDescent="0.25">
      <c r="BD1432" s="135"/>
    </row>
    <row r="1433" spans="56:56" ht="15" customHeight="1" x14ac:dyDescent="0.25">
      <c r="BD1433" s="135"/>
    </row>
    <row r="1434" spans="56:56" ht="15" customHeight="1" x14ac:dyDescent="0.25">
      <c r="BD1434" s="135"/>
    </row>
    <row r="1435" spans="56:56" ht="15" customHeight="1" x14ac:dyDescent="0.25">
      <c r="BD1435" s="135"/>
    </row>
    <row r="1436" spans="56:56" ht="15" customHeight="1" x14ac:dyDescent="0.25">
      <c r="BD1436" s="135"/>
    </row>
    <row r="1437" spans="56:56" ht="15" customHeight="1" x14ac:dyDescent="0.25">
      <c r="BD1437" s="135"/>
    </row>
    <row r="1438" spans="56:56" ht="15" customHeight="1" x14ac:dyDescent="0.25">
      <c r="BD1438" s="135"/>
    </row>
    <row r="1439" spans="56:56" ht="15" customHeight="1" x14ac:dyDescent="0.25">
      <c r="BD1439" s="135"/>
    </row>
    <row r="1440" spans="56:56" ht="15" customHeight="1" x14ac:dyDescent="0.25">
      <c r="BD1440" s="135"/>
    </row>
    <row r="1441" spans="56:56" ht="15" customHeight="1" x14ac:dyDescent="0.25">
      <c r="BD1441" s="135"/>
    </row>
    <row r="1442" spans="56:56" ht="15" customHeight="1" x14ac:dyDescent="0.25">
      <c r="BD1442" s="135"/>
    </row>
    <row r="1443" spans="56:56" ht="15" customHeight="1" x14ac:dyDescent="0.25">
      <c r="BD1443" s="135"/>
    </row>
    <row r="1444" spans="56:56" ht="15" customHeight="1" x14ac:dyDescent="0.25">
      <c r="BD1444" s="135"/>
    </row>
    <row r="1445" spans="56:56" ht="15" customHeight="1" x14ac:dyDescent="0.25">
      <c r="BD1445" s="135"/>
    </row>
    <row r="1446" spans="56:56" ht="15" customHeight="1" x14ac:dyDescent="0.25">
      <c r="BD1446" s="135"/>
    </row>
    <row r="1447" spans="56:56" ht="15" customHeight="1" x14ac:dyDescent="0.25">
      <c r="BD1447" s="135"/>
    </row>
    <row r="1448" spans="56:56" ht="15" customHeight="1" x14ac:dyDescent="0.25">
      <c r="BD1448" s="135"/>
    </row>
    <row r="1449" spans="56:56" ht="15" customHeight="1" x14ac:dyDescent="0.25">
      <c r="BD1449" s="135"/>
    </row>
    <row r="1450" spans="56:56" ht="15" customHeight="1" x14ac:dyDescent="0.25">
      <c r="BD1450" s="135"/>
    </row>
    <row r="1451" spans="56:56" ht="15" customHeight="1" x14ac:dyDescent="0.25">
      <c r="BD1451" s="135"/>
    </row>
    <row r="1452" spans="56:56" ht="15" customHeight="1" x14ac:dyDescent="0.25">
      <c r="BD1452" s="135"/>
    </row>
    <row r="1453" spans="56:56" ht="15" customHeight="1" x14ac:dyDescent="0.25">
      <c r="BD1453" s="135"/>
    </row>
    <row r="1454" spans="56:56" ht="15" customHeight="1" x14ac:dyDescent="0.25">
      <c r="BD1454" s="135"/>
    </row>
    <row r="1455" spans="56:56" ht="15" customHeight="1" x14ac:dyDescent="0.25">
      <c r="BD1455" s="135"/>
    </row>
    <row r="1456" spans="56:56" ht="15" customHeight="1" x14ac:dyDescent="0.25">
      <c r="BD1456" s="135"/>
    </row>
    <row r="1457" spans="56:56" ht="15" customHeight="1" x14ac:dyDescent="0.25">
      <c r="BD1457" s="135"/>
    </row>
    <row r="1458" spans="56:56" ht="15" customHeight="1" x14ac:dyDescent="0.25">
      <c r="BD1458" s="135"/>
    </row>
    <row r="1459" spans="56:56" ht="15" customHeight="1" x14ac:dyDescent="0.25">
      <c r="BD1459" s="135"/>
    </row>
    <row r="1460" spans="56:56" ht="15" customHeight="1" x14ac:dyDescent="0.25">
      <c r="BD1460" s="135"/>
    </row>
    <row r="1461" spans="56:56" ht="15" customHeight="1" x14ac:dyDescent="0.25">
      <c r="BD1461" s="135"/>
    </row>
    <row r="1462" spans="56:56" ht="15" customHeight="1" x14ac:dyDescent="0.25">
      <c r="BD1462" s="135"/>
    </row>
    <row r="1463" spans="56:56" ht="15" customHeight="1" x14ac:dyDescent="0.25">
      <c r="BD1463" s="135"/>
    </row>
    <row r="1464" spans="56:56" ht="15" customHeight="1" x14ac:dyDescent="0.25">
      <c r="BD1464" s="135"/>
    </row>
    <row r="1465" spans="56:56" ht="15" customHeight="1" x14ac:dyDescent="0.25">
      <c r="BD1465" s="135"/>
    </row>
    <row r="1466" spans="56:56" ht="15" customHeight="1" x14ac:dyDescent="0.25">
      <c r="BD1466" s="135"/>
    </row>
    <row r="1467" spans="56:56" ht="15" customHeight="1" x14ac:dyDescent="0.25">
      <c r="BD1467" s="135"/>
    </row>
    <row r="1468" spans="56:56" ht="15" customHeight="1" x14ac:dyDescent="0.25">
      <c r="BD1468" s="135"/>
    </row>
    <row r="1469" spans="56:56" ht="15" customHeight="1" x14ac:dyDescent="0.25">
      <c r="BD1469" s="135"/>
    </row>
    <row r="1470" spans="56:56" ht="15" customHeight="1" x14ac:dyDescent="0.25">
      <c r="BD1470" s="135"/>
    </row>
    <row r="1471" spans="56:56" ht="15" customHeight="1" x14ac:dyDescent="0.25">
      <c r="BD1471" s="135"/>
    </row>
    <row r="1472" spans="56:56" ht="15" customHeight="1" x14ac:dyDescent="0.25">
      <c r="BD1472" s="135"/>
    </row>
    <row r="1473" spans="56:56" ht="15" customHeight="1" x14ac:dyDescent="0.25">
      <c r="BD1473" s="135"/>
    </row>
    <row r="1474" spans="56:56" ht="15" customHeight="1" x14ac:dyDescent="0.25">
      <c r="BD1474" s="135"/>
    </row>
    <row r="1475" spans="56:56" ht="15" customHeight="1" x14ac:dyDescent="0.25">
      <c r="BD1475" s="135"/>
    </row>
    <row r="1476" spans="56:56" ht="15" customHeight="1" x14ac:dyDescent="0.25">
      <c r="BD1476" s="135"/>
    </row>
    <row r="1477" spans="56:56" ht="15" customHeight="1" x14ac:dyDescent="0.25">
      <c r="BD1477" s="135"/>
    </row>
    <row r="1478" spans="56:56" ht="15" customHeight="1" x14ac:dyDescent="0.25">
      <c r="BD1478" s="135"/>
    </row>
    <row r="1479" spans="56:56" ht="15" customHeight="1" x14ac:dyDescent="0.25">
      <c r="BD1479" s="135"/>
    </row>
    <row r="1480" spans="56:56" ht="15" customHeight="1" x14ac:dyDescent="0.25">
      <c r="BD1480" s="135"/>
    </row>
    <row r="1481" spans="56:56" ht="15" customHeight="1" x14ac:dyDescent="0.25">
      <c r="BD1481" s="135"/>
    </row>
    <row r="1482" spans="56:56" ht="15" customHeight="1" x14ac:dyDescent="0.25">
      <c r="BD1482" s="135"/>
    </row>
    <row r="1483" spans="56:56" ht="15" customHeight="1" x14ac:dyDescent="0.25">
      <c r="BD1483" s="135"/>
    </row>
    <row r="1484" spans="56:56" ht="15" customHeight="1" x14ac:dyDescent="0.25">
      <c r="BD1484" s="135"/>
    </row>
    <row r="1485" spans="56:56" ht="15" customHeight="1" x14ac:dyDescent="0.25">
      <c r="BD1485" s="135"/>
    </row>
    <row r="1486" spans="56:56" ht="15" customHeight="1" x14ac:dyDescent="0.25">
      <c r="BD1486" s="135"/>
    </row>
    <row r="1487" spans="56:56" ht="15" customHeight="1" x14ac:dyDescent="0.25">
      <c r="BD1487" s="135"/>
    </row>
    <row r="1488" spans="56:56" ht="15" customHeight="1" x14ac:dyDescent="0.25">
      <c r="BD1488" s="135"/>
    </row>
    <row r="1489" spans="56:56" ht="15" customHeight="1" x14ac:dyDescent="0.25">
      <c r="BD1489" s="135"/>
    </row>
    <row r="1490" spans="56:56" ht="15" customHeight="1" x14ac:dyDescent="0.25">
      <c r="BD1490" s="135"/>
    </row>
    <row r="1491" spans="56:56" ht="15" customHeight="1" x14ac:dyDescent="0.25">
      <c r="BD1491" s="135"/>
    </row>
    <row r="1492" spans="56:56" ht="15" customHeight="1" x14ac:dyDescent="0.25">
      <c r="BD1492" s="135"/>
    </row>
    <row r="1493" spans="56:56" ht="15" customHeight="1" x14ac:dyDescent="0.25">
      <c r="BD1493" s="135"/>
    </row>
    <row r="1494" spans="56:56" ht="15" customHeight="1" x14ac:dyDescent="0.25">
      <c r="BD1494" s="135"/>
    </row>
    <row r="1495" spans="56:56" ht="15" customHeight="1" x14ac:dyDescent="0.25">
      <c r="BD1495" s="135"/>
    </row>
    <row r="1496" spans="56:56" ht="15" customHeight="1" x14ac:dyDescent="0.25">
      <c r="BD1496" s="135"/>
    </row>
    <row r="1497" spans="56:56" ht="15" customHeight="1" x14ac:dyDescent="0.25">
      <c r="BD1497" s="135"/>
    </row>
    <row r="1498" spans="56:56" ht="15" customHeight="1" x14ac:dyDescent="0.25">
      <c r="BD1498" s="135"/>
    </row>
    <row r="1499" spans="56:56" ht="15" customHeight="1" x14ac:dyDescent="0.25">
      <c r="BD1499" s="135"/>
    </row>
    <row r="1500" spans="56:56" ht="15" customHeight="1" x14ac:dyDescent="0.25">
      <c r="BD1500" s="135"/>
    </row>
    <row r="1501" spans="56:56" ht="15" customHeight="1" x14ac:dyDescent="0.25">
      <c r="BD1501" s="135"/>
    </row>
    <row r="1502" spans="56:56" ht="15" customHeight="1" x14ac:dyDescent="0.25">
      <c r="BD1502" s="135"/>
    </row>
    <row r="1503" spans="56:56" ht="15" customHeight="1" x14ac:dyDescent="0.25">
      <c r="BD1503" s="135"/>
    </row>
    <row r="1504" spans="56:56" ht="15" customHeight="1" x14ac:dyDescent="0.25">
      <c r="BD1504" s="135"/>
    </row>
    <row r="1505" spans="56:56" ht="15" customHeight="1" x14ac:dyDescent="0.25">
      <c r="BD1505" s="135"/>
    </row>
    <row r="1506" spans="56:56" ht="15" customHeight="1" x14ac:dyDescent="0.25">
      <c r="BD1506" s="135"/>
    </row>
    <row r="1507" spans="56:56" ht="15" customHeight="1" x14ac:dyDescent="0.25">
      <c r="BD1507" s="135"/>
    </row>
    <row r="1508" spans="56:56" ht="15" customHeight="1" x14ac:dyDescent="0.25">
      <c r="BD1508" s="135"/>
    </row>
    <row r="1509" spans="56:56" ht="15" customHeight="1" x14ac:dyDescent="0.25">
      <c r="BD1509" s="135"/>
    </row>
    <row r="1510" spans="56:56" ht="15" customHeight="1" x14ac:dyDescent="0.25">
      <c r="BD1510" s="135"/>
    </row>
    <row r="1511" spans="56:56" ht="15" customHeight="1" x14ac:dyDescent="0.25">
      <c r="BD1511" s="135"/>
    </row>
    <row r="1512" spans="56:56" ht="15" customHeight="1" x14ac:dyDescent="0.25">
      <c r="BD1512" s="135"/>
    </row>
    <row r="1513" spans="56:56" ht="15" customHeight="1" x14ac:dyDescent="0.25">
      <c r="BD1513" s="135"/>
    </row>
    <row r="1514" spans="56:56" ht="15" customHeight="1" x14ac:dyDescent="0.25">
      <c r="BD1514" s="135"/>
    </row>
    <row r="1515" spans="56:56" ht="15" customHeight="1" x14ac:dyDescent="0.25">
      <c r="BD1515" s="135"/>
    </row>
    <row r="1516" spans="56:56" ht="15" customHeight="1" x14ac:dyDescent="0.25">
      <c r="BD1516" s="135"/>
    </row>
    <row r="1517" spans="56:56" ht="15" customHeight="1" x14ac:dyDescent="0.25">
      <c r="BD1517" s="135"/>
    </row>
    <row r="1518" spans="56:56" ht="15" customHeight="1" x14ac:dyDescent="0.25">
      <c r="BD1518" s="135"/>
    </row>
    <row r="1519" spans="56:56" ht="15" customHeight="1" x14ac:dyDescent="0.25">
      <c r="BD1519" s="135"/>
    </row>
    <row r="1520" spans="56:56" ht="15" customHeight="1" x14ac:dyDescent="0.25">
      <c r="BD1520" s="135"/>
    </row>
    <row r="1521" spans="56:56" ht="15" customHeight="1" x14ac:dyDescent="0.25">
      <c r="BD1521" s="135"/>
    </row>
    <row r="1522" spans="56:56" ht="15" customHeight="1" x14ac:dyDescent="0.25">
      <c r="BD1522" s="135"/>
    </row>
    <row r="1523" spans="56:56" ht="15" customHeight="1" x14ac:dyDescent="0.25">
      <c r="BD1523" s="135"/>
    </row>
    <row r="1524" spans="56:56" ht="15" customHeight="1" x14ac:dyDescent="0.25">
      <c r="BD1524" s="135"/>
    </row>
    <row r="1525" spans="56:56" ht="15" customHeight="1" x14ac:dyDescent="0.25">
      <c r="BD1525" s="135"/>
    </row>
    <row r="1526" spans="56:56" ht="15" customHeight="1" x14ac:dyDescent="0.25">
      <c r="BD1526" s="135"/>
    </row>
    <row r="1527" spans="56:56" ht="15" customHeight="1" x14ac:dyDescent="0.25">
      <c r="BD1527" s="135"/>
    </row>
    <row r="1528" spans="56:56" ht="15" customHeight="1" x14ac:dyDescent="0.25">
      <c r="BD1528" s="135"/>
    </row>
    <row r="1529" spans="56:56" ht="15" customHeight="1" x14ac:dyDescent="0.25">
      <c r="BD1529" s="135"/>
    </row>
    <row r="1530" spans="56:56" ht="15" customHeight="1" x14ac:dyDescent="0.25">
      <c r="BD1530" s="135"/>
    </row>
    <row r="1531" spans="56:56" ht="15" customHeight="1" x14ac:dyDescent="0.25">
      <c r="BD1531" s="135"/>
    </row>
    <row r="1532" spans="56:56" ht="15" customHeight="1" x14ac:dyDescent="0.25">
      <c r="BD1532" s="135"/>
    </row>
    <row r="1533" spans="56:56" ht="15" customHeight="1" x14ac:dyDescent="0.25">
      <c r="BD1533" s="135"/>
    </row>
    <row r="1534" spans="56:56" ht="15" customHeight="1" x14ac:dyDescent="0.25">
      <c r="BD1534" s="135"/>
    </row>
    <row r="1535" spans="56:56" ht="15" customHeight="1" x14ac:dyDescent="0.25">
      <c r="BD1535" s="135"/>
    </row>
    <row r="1536" spans="56:56" ht="15" customHeight="1" x14ac:dyDescent="0.25">
      <c r="BD1536" s="135"/>
    </row>
    <row r="1537" spans="56:56" ht="15" customHeight="1" x14ac:dyDescent="0.25">
      <c r="BD1537" s="135"/>
    </row>
    <row r="1538" spans="56:56" ht="15" customHeight="1" x14ac:dyDescent="0.25">
      <c r="BD1538" s="135"/>
    </row>
    <row r="1539" spans="56:56" ht="15" customHeight="1" x14ac:dyDescent="0.25">
      <c r="BD1539" s="135"/>
    </row>
    <row r="1540" spans="56:56" ht="15" customHeight="1" x14ac:dyDescent="0.25">
      <c r="BD1540" s="135"/>
    </row>
    <row r="1541" spans="56:56" ht="15" customHeight="1" x14ac:dyDescent="0.25">
      <c r="BD1541" s="135"/>
    </row>
    <row r="1542" spans="56:56" ht="15" customHeight="1" x14ac:dyDescent="0.25">
      <c r="BD1542" s="135"/>
    </row>
    <row r="1543" spans="56:56" ht="15" customHeight="1" x14ac:dyDescent="0.25">
      <c r="BD1543" s="135"/>
    </row>
    <row r="1544" spans="56:56" ht="15" customHeight="1" x14ac:dyDescent="0.25">
      <c r="BD1544" s="135"/>
    </row>
    <row r="1545" spans="56:56" ht="15" customHeight="1" x14ac:dyDescent="0.25">
      <c r="BD1545" s="135"/>
    </row>
    <row r="1546" spans="56:56" ht="15" customHeight="1" x14ac:dyDescent="0.25">
      <c r="BD1546" s="135"/>
    </row>
    <row r="1547" spans="56:56" ht="15" customHeight="1" x14ac:dyDescent="0.25">
      <c r="BD1547" s="135"/>
    </row>
    <row r="1548" spans="56:56" ht="15" customHeight="1" x14ac:dyDescent="0.25">
      <c r="BD1548" s="135"/>
    </row>
    <row r="1549" spans="56:56" ht="15" customHeight="1" x14ac:dyDescent="0.25">
      <c r="BD1549" s="135"/>
    </row>
    <row r="1550" spans="56:56" ht="15" customHeight="1" x14ac:dyDescent="0.25">
      <c r="BD1550" s="135"/>
    </row>
    <row r="1551" spans="56:56" ht="15" customHeight="1" x14ac:dyDescent="0.25">
      <c r="BD1551" s="135"/>
    </row>
    <row r="1552" spans="56:56" ht="15" customHeight="1" x14ac:dyDescent="0.25">
      <c r="BD1552" s="135"/>
    </row>
    <row r="1553" spans="56:56" ht="15" customHeight="1" x14ac:dyDescent="0.25">
      <c r="BD1553" s="135"/>
    </row>
    <row r="1554" spans="56:56" ht="15" customHeight="1" x14ac:dyDescent="0.25">
      <c r="BD1554" s="135"/>
    </row>
    <row r="1555" spans="56:56" ht="15" customHeight="1" x14ac:dyDescent="0.25">
      <c r="BD1555" s="135"/>
    </row>
    <row r="1556" spans="56:56" ht="15" customHeight="1" x14ac:dyDescent="0.25">
      <c r="BD1556" s="135"/>
    </row>
    <row r="1557" spans="56:56" ht="15" customHeight="1" x14ac:dyDescent="0.25">
      <c r="BD1557" s="135"/>
    </row>
    <row r="1558" spans="56:56" ht="15" customHeight="1" x14ac:dyDescent="0.25">
      <c r="BD1558" s="135"/>
    </row>
    <row r="1559" spans="56:56" ht="15" customHeight="1" x14ac:dyDescent="0.25">
      <c r="BD1559" s="135"/>
    </row>
    <row r="1560" spans="56:56" ht="15" customHeight="1" x14ac:dyDescent="0.25">
      <c r="BD1560" s="135"/>
    </row>
    <row r="1561" spans="56:56" ht="15" customHeight="1" x14ac:dyDescent="0.25">
      <c r="BD1561" s="135"/>
    </row>
    <row r="1562" spans="56:56" ht="15" customHeight="1" x14ac:dyDescent="0.25">
      <c r="BD1562" s="135"/>
    </row>
    <row r="1563" spans="56:56" ht="15" customHeight="1" x14ac:dyDescent="0.25">
      <c r="BD1563" s="135"/>
    </row>
    <row r="1564" spans="56:56" ht="15" customHeight="1" x14ac:dyDescent="0.25">
      <c r="BD1564" s="135"/>
    </row>
    <row r="1565" spans="56:56" ht="15" customHeight="1" x14ac:dyDescent="0.25">
      <c r="BD1565" s="135"/>
    </row>
    <row r="1566" spans="56:56" ht="15" customHeight="1" x14ac:dyDescent="0.25">
      <c r="BD1566" s="135"/>
    </row>
    <row r="1567" spans="56:56" ht="15" customHeight="1" x14ac:dyDescent="0.25">
      <c r="BD1567" s="135"/>
    </row>
    <row r="1568" spans="56:56" ht="15" customHeight="1" x14ac:dyDescent="0.25">
      <c r="BD1568" s="135"/>
    </row>
    <row r="1569" spans="56:56" ht="15" customHeight="1" x14ac:dyDescent="0.25">
      <c r="BD1569" s="135"/>
    </row>
    <row r="1570" spans="56:56" ht="15" customHeight="1" x14ac:dyDescent="0.25">
      <c r="BD1570" s="135"/>
    </row>
    <row r="1571" spans="56:56" ht="15" customHeight="1" x14ac:dyDescent="0.25">
      <c r="BD1571" s="135"/>
    </row>
    <row r="1572" spans="56:56" ht="15" customHeight="1" x14ac:dyDescent="0.25">
      <c r="BD1572" s="135"/>
    </row>
    <row r="1573" spans="56:56" ht="15" customHeight="1" x14ac:dyDescent="0.25">
      <c r="BD1573" s="135"/>
    </row>
    <row r="1574" spans="56:56" ht="15" customHeight="1" x14ac:dyDescent="0.25">
      <c r="BD1574" s="135"/>
    </row>
    <row r="1575" spans="56:56" ht="15" customHeight="1" x14ac:dyDescent="0.25">
      <c r="BD1575" s="135"/>
    </row>
    <row r="1576" spans="56:56" ht="15" customHeight="1" x14ac:dyDescent="0.25">
      <c r="BD1576" s="135"/>
    </row>
    <row r="1577" spans="56:56" ht="15" customHeight="1" x14ac:dyDescent="0.25">
      <c r="BD1577" s="135"/>
    </row>
    <row r="1578" spans="56:56" ht="15" customHeight="1" x14ac:dyDescent="0.25">
      <c r="BD1578" s="135"/>
    </row>
    <row r="1579" spans="56:56" ht="15" customHeight="1" x14ac:dyDescent="0.25">
      <c r="BD1579" s="135"/>
    </row>
    <row r="1580" spans="56:56" ht="15" customHeight="1" x14ac:dyDescent="0.25">
      <c r="BD1580" s="135"/>
    </row>
    <row r="1581" spans="56:56" ht="15" customHeight="1" x14ac:dyDescent="0.25">
      <c r="BD1581" s="135"/>
    </row>
    <row r="1582" spans="56:56" ht="15" customHeight="1" x14ac:dyDescent="0.25">
      <c r="BD1582" s="135"/>
    </row>
    <row r="1583" spans="56:56" ht="15" customHeight="1" x14ac:dyDescent="0.25">
      <c r="BD1583" s="135"/>
    </row>
    <row r="1584" spans="56:56" ht="15" customHeight="1" x14ac:dyDescent="0.25">
      <c r="BD1584" s="135"/>
    </row>
    <row r="1585" spans="56:56" ht="15" customHeight="1" x14ac:dyDescent="0.25">
      <c r="BD1585" s="135"/>
    </row>
    <row r="1586" spans="56:56" ht="15" customHeight="1" x14ac:dyDescent="0.25">
      <c r="BD1586" s="135"/>
    </row>
    <row r="1587" spans="56:56" ht="15" customHeight="1" x14ac:dyDescent="0.25">
      <c r="BD1587" s="135"/>
    </row>
    <row r="1588" spans="56:56" ht="15" customHeight="1" x14ac:dyDescent="0.25">
      <c r="BD1588" s="135"/>
    </row>
    <row r="1589" spans="56:56" ht="15" customHeight="1" x14ac:dyDescent="0.25">
      <c r="BD1589" s="135"/>
    </row>
    <row r="1590" spans="56:56" ht="15" customHeight="1" x14ac:dyDescent="0.25">
      <c r="BD1590" s="135"/>
    </row>
    <row r="1591" spans="56:56" ht="15" customHeight="1" x14ac:dyDescent="0.25">
      <c r="BD1591" s="135"/>
    </row>
    <row r="1592" spans="56:56" ht="15" customHeight="1" x14ac:dyDescent="0.25">
      <c r="BD1592" s="135"/>
    </row>
    <row r="1593" spans="56:56" ht="15" customHeight="1" x14ac:dyDescent="0.25">
      <c r="BD1593" s="135"/>
    </row>
    <row r="1594" spans="56:56" ht="15" customHeight="1" x14ac:dyDescent="0.25">
      <c r="BD1594" s="135"/>
    </row>
    <row r="1595" spans="56:56" ht="15" customHeight="1" x14ac:dyDescent="0.25">
      <c r="BD1595" s="135"/>
    </row>
    <row r="1596" spans="56:56" ht="15" customHeight="1" x14ac:dyDescent="0.25">
      <c r="BD1596" s="135"/>
    </row>
    <row r="1597" spans="56:56" ht="15" customHeight="1" x14ac:dyDescent="0.25">
      <c r="BD1597" s="135"/>
    </row>
    <row r="1598" spans="56:56" ht="15" customHeight="1" x14ac:dyDescent="0.25">
      <c r="BD1598" s="135"/>
    </row>
    <row r="1599" spans="56:56" ht="15" customHeight="1" x14ac:dyDescent="0.25">
      <c r="BD1599" s="135"/>
    </row>
    <row r="1600" spans="56:56" ht="15" customHeight="1" x14ac:dyDescent="0.25">
      <c r="BD1600" s="135"/>
    </row>
    <row r="1601" spans="56:56" ht="15" customHeight="1" x14ac:dyDescent="0.25">
      <c r="BD1601" s="135"/>
    </row>
    <row r="1602" spans="56:56" ht="15" customHeight="1" x14ac:dyDescent="0.25">
      <c r="BD1602" s="135"/>
    </row>
    <row r="1603" spans="56:56" ht="15" customHeight="1" x14ac:dyDescent="0.25">
      <c r="BD1603" s="135"/>
    </row>
    <row r="1604" spans="56:56" ht="15" customHeight="1" x14ac:dyDescent="0.25">
      <c r="BD1604" s="135"/>
    </row>
    <row r="1605" spans="56:56" ht="15" customHeight="1" x14ac:dyDescent="0.25">
      <c r="BD1605" s="135"/>
    </row>
    <row r="1606" spans="56:56" ht="15" customHeight="1" x14ac:dyDescent="0.25">
      <c r="BD1606" s="135"/>
    </row>
    <row r="1607" spans="56:56" ht="15" customHeight="1" x14ac:dyDescent="0.25">
      <c r="BD1607" s="135"/>
    </row>
    <row r="1608" spans="56:56" ht="15" customHeight="1" x14ac:dyDescent="0.25">
      <c r="BD1608" s="135"/>
    </row>
    <row r="1609" spans="56:56" ht="15" customHeight="1" x14ac:dyDescent="0.25">
      <c r="BD1609" s="135"/>
    </row>
    <row r="1610" spans="56:56" ht="15" customHeight="1" x14ac:dyDescent="0.25">
      <c r="BD1610" s="135"/>
    </row>
    <row r="1611" spans="56:56" ht="15" customHeight="1" x14ac:dyDescent="0.25">
      <c r="BD1611" s="135"/>
    </row>
    <row r="1612" spans="56:56" ht="15" customHeight="1" x14ac:dyDescent="0.25">
      <c r="BD1612" s="135"/>
    </row>
    <row r="1613" spans="56:56" ht="15" customHeight="1" x14ac:dyDescent="0.25">
      <c r="BD1613" s="135"/>
    </row>
    <row r="1614" spans="56:56" ht="15" customHeight="1" x14ac:dyDescent="0.25">
      <c r="BD1614" s="135"/>
    </row>
    <row r="1615" spans="56:56" ht="15" customHeight="1" x14ac:dyDescent="0.25">
      <c r="BD1615" s="135"/>
    </row>
    <row r="1616" spans="56:56" ht="15" customHeight="1" x14ac:dyDescent="0.25">
      <c r="BD1616" s="135"/>
    </row>
    <row r="1617" spans="56:56" ht="15" customHeight="1" x14ac:dyDescent="0.25">
      <c r="BD1617" s="135"/>
    </row>
    <row r="1618" spans="56:56" ht="15" customHeight="1" x14ac:dyDescent="0.25">
      <c r="BD1618" s="135"/>
    </row>
    <row r="1619" spans="56:56" ht="15" customHeight="1" x14ac:dyDescent="0.25">
      <c r="BD1619" s="135"/>
    </row>
    <row r="1620" spans="56:56" ht="15" customHeight="1" x14ac:dyDescent="0.25">
      <c r="BD1620" s="135"/>
    </row>
    <row r="1621" spans="56:56" ht="15" customHeight="1" x14ac:dyDescent="0.25">
      <c r="BD1621" s="135"/>
    </row>
    <row r="1622" spans="56:56" ht="15" customHeight="1" x14ac:dyDescent="0.25">
      <c r="BD1622" s="135"/>
    </row>
    <row r="1623" spans="56:56" ht="15" customHeight="1" x14ac:dyDescent="0.25">
      <c r="BD1623" s="135"/>
    </row>
    <row r="1624" spans="56:56" ht="15" customHeight="1" x14ac:dyDescent="0.25">
      <c r="BD1624" s="135"/>
    </row>
    <row r="1625" spans="56:56" ht="15" customHeight="1" x14ac:dyDescent="0.25">
      <c r="BD1625" s="135"/>
    </row>
    <row r="1626" spans="56:56" ht="15" customHeight="1" x14ac:dyDescent="0.25">
      <c r="BD1626" s="135"/>
    </row>
    <row r="1627" spans="56:56" ht="15" customHeight="1" x14ac:dyDescent="0.25">
      <c r="BD1627" s="135"/>
    </row>
    <row r="1628" spans="56:56" ht="15" customHeight="1" x14ac:dyDescent="0.25">
      <c r="BD1628" s="135"/>
    </row>
    <row r="1629" spans="56:56" ht="15" customHeight="1" x14ac:dyDescent="0.25">
      <c r="BD1629" s="135"/>
    </row>
    <row r="1630" spans="56:56" ht="15" customHeight="1" x14ac:dyDescent="0.25">
      <c r="BD1630" s="135"/>
    </row>
    <row r="1631" spans="56:56" ht="15" customHeight="1" x14ac:dyDescent="0.25">
      <c r="BD1631" s="135"/>
    </row>
    <row r="1632" spans="56:56" ht="15" customHeight="1" x14ac:dyDescent="0.25">
      <c r="BD1632" s="135"/>
    </row>
    <row r="1633" spans="56:56" ht="15" customHeight="1" x14ac:dyDescent="0.25">
      <c r="BD1633" s="135"/>
    </row>
    <row r="1634" spans="56:56" ht="15" customHeight="1" x14ac:dyDescent="0.25">
      <c r="BD1634" s="135"/>
    </row>
    <row r="1635" spans="56:56" ht="15" customHeight="1" x14ac:dyDescent="0.25">
      <c r="BD1635" s="135"/>
    </row>
    <row r="1636" spans="56:56" ht="15" customHeight="1" x14ac:dyDescent="0.25">
      <c r="BD1636" s="135"/>
    </row>
    <row r="1637" spans="56:56" ht="15" customHeight="1" x14ac:dyDescent="0.25">
      <c r="BD1637" s="135"/>
    </row>
    <row r="1638" spans="56:56" ht="15" customHeight="1" x14ac:dyDescent="0.25">
      <c r="BD1638" s="135"/>
    </row>
    <row r="1639" spans="56:56" ht="15" customHeight="1" x14ac:dyDescent="0.25">
      <c r="BD1639" s="135"/>
    </row>
    <row r="1640" spans="56:56" ht="15" customHeight="1" x14ac:dyDescent="0.25">
      <c r="BD1640" s="135"/>
    </row>
    <row r="1641" spans="56:56" ht="15" customHeight="1" x14ac:dyDescent="0.25">
      <c r="BD1641" s="135"/>
    </row>
    <row r="1642" spans="56:56" ht="15" customHeight="1" x14ac:dyDescent="0.25">
      <c r="BD1642" s="135"/>
    </row>
    <row r="1643" spans="56:56" ht="15" customHeight="1" x14ac:dyDescent="0.25">
      <c r="BD1643" s="135"/>
    </row>
    <row r="1644" spans="56:56" ht="15" customHeight="1" x14ac:dyDescent="0.25">
      <c r="BD1644" s="135"/>
    </row>
    <row r="1645" spans="56:56" ht="15" customHeight="1" x14ac:dyDescent="0.25">
      <c r="BD1645" s="135"/>
    </row>
    <row r="1646" spans="56:56" ht="15" customHeight="1" x14ac:dyDescent="0.25">
      <c r="BD1646" s="135"/>
    </row>
    <row r="1647" spans="56:56" ht="15" customHeight="1" x14ac:dyDescent="0.25">
      <c r="BD1647" s="135"/>
    </row>
    <row r="1648" spans="56:56" ht="15" customHeight="1" x14ac:dyDescent="0.25">
      <c r="BD1648" s="135"/>
    </row>
    <row r="1649" spans="56:56" ht="15" customHeight="1" x14ac:dyDescent="0.25">
      <c r="BD1649" s="135"/>
    </row>
    <row r="1650" spans="56:56" ht="15" customHeight="1" x14ac:dyDescent="0.25">
      <c r="BD1650" s="135"/>
    </row>
    <row r="1651" spans="56:56" ht="15" customHeight="1" x14ac:dyDescent="0.25">
      <c r="BD1651" s="135"/>
    </row>
    <row r="1652" spans="56:56" ht="15" customHeight="1" x14ac:dyDescent="0.25">
      <c r="BD1652" s="135"/>
    </row>
    <row r="1653" spans="56:56" ht="15" customHeight="1" x14ac:dyDescent="0.25">
      <c r="BD1653" s="135"/>
    </row>
    <row r="1654" spans="56:56" ht="15" customHeight="1" x14ac:dyDescent="0.25">
      <c r="BD1654" s="135"/>
    </row>
    <row r="1655" spans="56:56" ht="15" customHeight="1" x14ac:dyDescent="0.25">
      <c r="BD1655" s="135"/>
    </row>
    <row r="1656" spans="56:56" ht="15" customHeight="1" x14ac:dyDescent="0.25">
      <c r="BD1656" s="135"/>
    </row>
    <row r="1657" spans="56:56" ht="15" customHeight="1" x14ac:dyDescent="0.25">
      <c r="BD1657" s="135"/>
    </row>
    <row r="1658" spans="56:56" ht="15" customHeight="1" x14ac:dyDescent="0.25">
      <c r="BD1658" s="135"/>
    </row>
    <row r="1659" spans="56:56" ht="15" customHeight="1" x14ac:dyDescent="0.25">
      <c r="BD1659" s="135"/>
    </row>
    <row r="1660" spans="56:56" ht="15" customHeight="1" x14ac:dyDescent="0.25">
      <c r="BD1660" s="135"/>
    </row>
    <row r="1661" spans="56:56" ht="15" customHeight="1" x14ac:dyDescent="0.25">
      <c r="BD1661" s="135"/>
    </row>
    <row r="1662" spans="56:56" ht="15" customHeight="1" x14ac:dyDescent="0.25">
      <c r="BD1662" s="135"/>
    </row>
    <row r="1663" spans="56:56" ht="15" customHeight="1" x14ac:dyDescent="0.25">
      <c r="BD1663" s="135"/>
    </row>
    <row r="1664" spans="56:56" ht="15" customHeight="1" x14ac:dyDescent="0.25">
      <c r="BD1664" s="135"/>
    </row>
    <row r="1665" spans="56:56" ht="15" customHeight="1" x14ac:dyDescent="0.25">
      <c r="BD1665" s="135"/>
    </row>
    <row r="1666" spans="56:56" ht="15" customHeight="1" x14ac:dyDescent="0.25">
      <c r="BD1666" s="135"/>
    </row>
    <row r="1667" spans="56:56" ht="15" customHeight="1" x14ac:dyDescent="0.25">
      <c r="BD1667" s="135"/>
    </row>
    <row r="1668" spans="56:56" ht="15" customHeight="1" x14ac:dyDescent="0.25">
      <c r="BD1668" s="135"/>
    </row>
    <row r="1669" spans="56:56" ht="15" customHeight="1" x14ac:dyDescent="0.25">
      <c r="BD1669" s="135"/>
    </row>
    <row r="1670" spans="56:56" ht="15" customHeight="1" x14ac:dyDescent="0.25">
      <c r="BD1670" s="135"/>
    </row>
    <row r="1671" spans="56:56" ht="15" customHeight="1" x14ac:dyDescent="0.25">
      <c r="BD1671" s="135"/>
    </row>
    <row r="1672" spans="56:56" ht="15" customHeight="1" x14ac:dyDescent="0.25">
      <c r="BD1672" s="135"/>
    </row>
    <row r="1673" spans="56:56" ht="15" customHeight="1" x14ac:dyDescent="0.25">
      <c r="BD1673" s="135"/>
    </row>
    <row r="1674" spans="56:56" ht="15" customHeight="1" x14ac:dyDescent="0.25">
      <c r="BD1674" s="135"/>
    </row>
    <row r="1675" spans="56:56" ht="15" customHeight="1" x14ac:dyDescent="0.25">
      <c r="BD1675" s="135"/>
    </row>
    <row r="1676" spans="56:56" ht="15" customHeight="1" x14ac:dyDescent="0.25">
      <c r="BD1676" s="135"/>
    </row>
    <row r="1677" spans="56:56" ht="15" customHeight="1" x14ac:dyDescent="0.25">
      <c r="BD1677" s="135"/>
    </row>
    <row r="1678" spans="56:56" ht="15" customHeight="1" x14ac:dyDescent="0.25">
      <c r="BD1678" s="135"/>
    </row>
    <row r="1679" spans="56:56" ht="15" customHeight="1" x14ac:dyDescent="0.25">
      <c r="BD1679" s="135"/>
    </row>
    <row r="1680" spans="56:56" ht="15" customHeight="1" x14ac:dyDescent="0.25">
      <c r="BD1680" s="135"/>
    </row>
    <row r="1681" spans="56:56" ht="15" customHeight="1" x14ac:dyDescent="0.25">
      <c r="BD1681" s="135"/>
    </row>
    <row r="1682" spans="56:56" ht="15" customHeight="1" x14ac:dyDescent="0.25">
      <c r="BD1682" s="135"/>
    </row>
    <row r="1683" spans="56:56" ht="15" customHeight="1" x14ac:dyDescent="0.25">
      <c r="BD1683" s="135"/>
    </row>
    <row r="1684" spans="56:56" ht="15" customHeight="1" x14ac:dyDescent="0.25">
      <c r="BD1684" s="135"/>
    </row>
    <row r="1685" spans="56:56" ht="15" customHeight="1" x14ac:dyDescent="0.25">
      <c r="BD1685" s="135"/>
    </row>
    <row r="1686" spans="56:56" ht="15" customHeight="1" x14ac:dyDescent="0.25">
      <c r="BD1686" s="135"/>
    </row>
    <row r="1687" spans="56:56" ht="15" customHeight="1" x14ac:dyDescent="0.25">
      <c r="BD1687" s="135"/>
    </row>
    <row r="1688" spans="56:56" ht="15" customHeight="1" x14ac:dyDescent="0.25">
      <c r="BD1688" s="135"/>
    </row>
    <row r="1689" spans="56:56" ht="15" customHeight="1" x14ac:dyDescent="0.25">
      <c r="BD1689" s="135"/>
    </row>
    <row r="1690" spans="56:56" ht="15" customHeight="1" x14ac:dyDescent="0.25">
      <c r="BD1690" s="135"/>
    </row>
    <row r="1691" spans="56:56" ht="15" customHeight="1" x14ac:dyDescent="0.25">
      <c r="BD1691" s="135"/>
    </row>
    <row r="1692" spans="56:56" ht="15" customHeight="1" x14ac:dyDescent="0.25">
      <c r="BD1692" s="135"/>
    </row>
    <row r="1693" spans="56:56" ht="15" customHeight="1" x14ac:dyDescent="0.25">
      <c r="BD1693" s="135"/>
    </row>
    <row r="1694" spans="56:56" ht="15" customHeight="1" x14ac:dyDescent="0.25">
      <c r="BD1694" s="135"/>
    </row>
    <row r="1695" spans="56:56" ht="15" customHeight="1" x14ac:dyDescent="0.25">
      <c r="BD1695" s="135"/>
    </row>
    <row r="1696" spans="56:56" ht="15" customHeight="1" x14ac:dyDescent="0.25">
      <c r="BD1696" s="135"/>
    </row>
    <row r="1697" spans="56:56" ht="15" customHeight="1" x14ac:dyDescent="0.25">
      <c r="BD1697" s="135"/>
    </row>
    <row r="1698" spans="56:56" ht="15" customHeight="1" x14ac:dyDescent="0.25">
      <c r="BD1698" s="135"/>
    </row>
    <row r="1699" spans="56:56" ht="15" customHeight="1" x14ac:dyDescent="0.25">
      <c r="BD1699" s="135"/>
    </row>
    <row r="1700" spans="56:56" ht="15" customHeight="1" x14ac:dyDescent="0.25">
      <c r="BD1700" s="135"/>
    </row>
    <row r="1701" spans="56:56" ht="15" customHeight="1" x14ac:dyDescent="0.25">
      <c r="BD1701" s="135"/>
    </row>
    <row r="1702" spans="56:56" ht="15" customHeight="1" x14ac:dyDescent="0.25">
      <c r="BD1702" s="135"/>
    </row>
    <row r="1703" spans="56:56" ht="15" customHeight="1" x14ac:dyDescent="0.25">
      <c r="BD1703" s="135"/>
    </row>
    <row r="1704" spans="56:56" ht="15" customHeight="1" x14ac:dyDescent="0.25">
      <c r="BD1704" s="135"/>
    </row>
    <row r="1705" spans="56:56" ht="15" customHeight="1" x14ac:dyDescent="0.25">
      <c r="BD1705" s="135"/>
    </row>
    <row r="1706" spans="56:56" ht="15" customHeight="1" x14ac:dyDescent="0.25">
      <c r="BD1706" s="135"/>
    </row>
    <row r="1707" spans="56:56" ht="15" customHeight="1" x14ac:dyDescent="0.25">
      <c r="BD1707" s="135"/>
    </row>
    <row r="1708" spans="56:56" ht="15" customHeight="1" x14ac:dyDescent="0.25">
      <c r="BD1708" s="135"/>
    </row>
    <row r="1709" spans="56:56" ht="15" customHeight="1" x14ac:dyDescent="0.25">
      <c r="BD1709" s="135"/>
    </row>
    <row r="1710" spans="56:56" ht="15" customHeight="1" x14ac:dyDescent="0.25">
      <c r="BD1710" s="135"/>
    </row>
    <row r="1711" spans="56:56" ht="15" customHeight="1" x14ac:dyDescent="0.25">
      <c r="BD1711" s="135"/>
    </row>
    <row r="1712" spans="56:56" ht="15" customHeight="1" x14ac:dyDescent="0.25">
      <c r="BD1712" s="135"/>
    </row>
    <row r="1713" spans="56:56" ht="15" customHeight="1" x14ac:dyDescent="0.25">
      <c r="BD1713" s="135"/>
    </row>
    <row r="1714" spans="56:56" ht="15" customHeight="1" x14ac:dyDescent="0.25">
      <c r="BD1714" s="135"/>
    </row>
    <row r="1715" spans="56:56" ht="15" customHeight="1" x14ac:dyDescent="0.25">
      <c r="BD1715" s="135"/>
    </row>
    <row r="1716" spans="56:56" ht="15" customHeight="1" x14ac:dyDescent="0.25">
      <c r="BD1716" s="135"/>
    </row>
    <row r="1717" spans="56:56" ht="15" customHeight="1" x14ac:dyDescent="0.25">
      <c r="BD1717" s="135"/>
    </row>
    <row r="1718" spans="56:56" ht="15" customHeight="1" x14ac:dyDescent="0.25">
      <c r="BD1718" s="135"/>
    </row>
    <row r="1719" spans="56:56" ht="15" customHeight="1" x14ac:dyDescent="0.25">
      <c r="BD1719" s="135"/>
    </row>
    <row r="1720" spans="56:56" ht="15" customHeight="1" x14ac:dyDescent="0.25">
      <c r="BD1720" s="135"/>
    </row>
    <row r="1721" spans="56:56" ht="15" customHeight="1" x14ac:dyDescent="0.25">
      <c r="BD1721" s="135"/>
    </row>
    <row r="1722" spans="56:56" ht="15" customHeight="1" x14ac:dyDescent="0.25">
      <c r="BD1722" s="135"/>
    </row>
    <row r="1723" spans="56:56" ht="15" customHeight="1" x14ac:dyDescent="0.25">
      <c r="BD1723" s="135"/>
    </row>
    <row r="1724" spans="56:56" ht="15" customHeight="1" x14ac:dyDescent="0.25">
      <c r="BD1724" s="135"/>
    </row>
    <row r="1725" spans="56:56" ht="15" customHeight="1" x14ac:dyDescent="0.25">
      <c r="BD1725" s="135"/>
    </row>
    <row r="1726" spans="56:56" ht="15" customHeight="1" x14ac:dyDescent="0.25">
      <c r="BD1726" s="135"/>
    </row>
    <row r="1727" spans="56:56" ht="15" customHeight="1" x14ac:dyDescent="0.25">
      <c r="BD1727" s="135"/>
    </row>
    <row r="1728" spans="56:56" ht="15" customHeight="1" x14ac:dyDescent="0.25">
      <c r="BD1728" s="135"/>
    </row>
    <row r="1729" spans="56:56" ht="15" customHeight="1" x14ac:dyDescent="0.25">
      <c r="BD1729" s="135"/>
    </row>
    <row r="1730" spans="56:56" ht="15" customHeight="1" x14ac:dyDescent="0.25">
      <c r="BD1730" s="135"/>
    </row>
    <row r="1731" spans="56:56" ht="15" customHeight="1" x14ac:dyDescent="0.25">
      <c r="BD1731" s="135"/>
    </row>
    <row r="1732" spans="56:56" ht="15" customHeight="1" x14ac:dyDescent="0.25">
      <c r="BD1732" s="135"/>
    </row>
    <row r="1733" spans="56:56" ht="15" customHeight="1" x14ac:dyDescent="0.25">
      <c r="BD1733" s="135"/>
    </row>
    <row r="1734" spans="56:56" ht="15" customHeight="1" x14ac:dyDescent="0.25">
      <c r="BD1734" s="135"/>
    </row>
    <row r="1735" spans="56:56" ht="15" customHeight="1" x14ac:dyDescent="0.25">
      <c r="BD1735" s="135"/>
    </row>
    <row r="1736" spans="56:56" ht="15" customHeight="1" x14ac:dyDescent="0.25">
      <c r="BD1736" s="135"/>
    </row>
    <row r="1737" spans="56:56" ht="15" customHeight="1" x14ac:dyDescent="0.25">
      <c r="BD1737" s="135"/>
    </row>
    <row r="1738" spans="56:56" ht="15" customHeight="1" x14ac:dyDescent="0.25">
      <c r="BD1738" s="135"/>
    </row>
    <row r="1739" spans="56:56" ht="15" customHeight="1" x14ac:dyDescent="0.25">
      <c r="BD1739" s="135"/>
    </row>
    <row r="1740" spans="56:56" ht="15" customHeight="1" x14ac:dyDescent="0.25">
      <c r="BD1740" s="135"/>
    </row>
    <row r="1741" spans="56:56" ht="15" customHeight="1" x14ac:dyDescent="0.25">
      <c r="BD1741" s="135"/>
    </row>
    <row r="1742" spans="56:56" ht="15" customHeight="1" x14ac:dyDescent="0.25">
      <c r="BD1742" s="135"/>
    </row>
    <row r="1743" spans="56:56" ht="15" customHeight="1" x14ac:dyDescent="0.25">
      <c r="BD1743" s="135"/>
    </row>
    <row r="1744" spans="56:56" ht="15" customHeight="1" x14ac:dyDescent="0.25">
      <c r="BD1744" s="135"/>
    </row>
    <row r="1745" spans="56:56" ht="15" customHeight="1" x14ac:dyDescent="0.25">
      <c r="BD1745" s="135"/>
    </row>
    <row r="1746" spans="56:56" ht="15" customHeight="1" x14ac:dyDescent="0.25">
      <c r="BD1746" s="135"/>
    </row>
    <row r="1747" spans="56:56" ht="15" customHeight="1" x14ac:dyDescent="0.25">
      <c r="BD1747" s="135"/>
    </row>
    <row r="1748" spans="56:56" ht="15" customHeight="1" x14ac:dyDescent="0.25">
      <c r="BD1748" s="135"/>
    </row>
    <row r="1749" spans="56:56" ht="15" customHeight="1" x14ac:dyDescent="0.25">
      <c r="BD1749" s="135"/>
    </row>
    <row r="1750" spans="56:56" ht="15" customHeight="1" x14ac:dyDescent="0.25">
      <c r="BD1750" s="135"/>
    </row>
    <row r="1751" spans="56:56" ht="15" customHeight="1" x14ac:dyDescent="0.25">
      <c r="BD1751" s="135"/>
    </row>
    <row r="1752" spans="56:56" ht="15" customHeight="1" x14ac:dyDescent="0.25">
      <c r="BD1752" s="135"/>
    </row>
    <row r="1753" spans="56:56" ht="15" customHeight="1" x14ac:dyDescent="0.25">
      <c r="BD1753" s="135"/>
    </row>
    <row r="1754" spans="56:56" ht="15" customHeight="1" x14ac:dyDescent="0.25">
      <c r="BD1754" s="135"/>
    </row>
    <row r="1755" spans="56:56" ht="15" customHeight="1" x14ac:dyDescent="0.25">
      <c r="BD1755" s="135"/>
    </row>
    <row r="1756" spans="56:56" ht="15" customHeight="1" x14ac:dyDescent="0.25">
      <c r="BD1756" s="135"/>
    </row>
    <row r="1757" spans="56:56" ht="15" customHeight="1" x14ac:dyDescent="0.25">
      <c r="BD1757" s="135"/>
    </row>
    <row r="1758" spans="56:56" ht="15" customHeight="1" x14ac:dyDescent="0.25">
      <c r="BD1758" s="135"/>
    </row>
    <row r="1759" spans="56:56" ht="15" customHeight="1" x14ac:dyDescent="0.25">
      <c r="BD1759" s="135"/>
    </row>
    <row r="1760" spans="56:56" ht="15" customHeight="1" x14ac:dyDescent="0.25">
      <c r="BD1760" s="135"/>
    </row>
    <row r="1761" spans="56:56" ht="15" customHeight="1" x14ac:dyDescent="0.25">
      <c r="BD1761" s="135"/>
    </row>
    <row r="1762" spans="56:56" ht="15" customHeight="1" x14ac:dyDescent="0.25">
      <c r="BD1762" s="135"/>
    </row>
    <row r="1763" spans="56:56" ht="15" customHeight="1" x14ac:dyDescent="0.25">
      <c r="BD1763" s="135"/>
    </row>
    <row r="1764" spans="56:56" ht="15" customHeight="1" x14ac:dyDescent="0.25">
      <c r="BD1764" s="135"/>
    </row>
    <row r="1765" spans="56:56" ht="15" customHeight="1" x14ac:dyDescent="0.25">
      <c r="BD1765" s="135"/>
    </row>
    <row r="1766" spans="56:56" ht="15" customHeight="1" x14ac:dyDescent="0.25">
      <c r="BD1766" s="135"/>
    </row>
    <row r="1767" spans="56:56" ht="15" customHeight="1" x14ac:dyDescent="0.25">
      <c r="BD1767" s="135"/>
    </row>
    <row r="1768" spans="56:56" ht="15" customHeight="1" x14ac:dyDescent="0.25">
      <c r="BD1768" s="135"/>
    </row>
    <row r="1769" spans="56:56" ht="15" customHeight="1" x14ac:dyDescent="0.25">
      <c r="BD1769" s="135"/>
    </row>
    <row r="1770" spans="56:56" ht="15" customHeight="1" x14ac:dyDescent="0.25">
      <c r="BD1770" s="135"/>
    </row>
    <row r="1771" spans="56:56" ht="15" customHeight="1" x14ac:dyDescent="0.25">
      <c r="BD1771" s="135"/>
    </row>
    <row r="1772" spans="56:56" ht="15" customHeight="1" x14ac:dyDescent="0.25">
      <c r="BD1772" s="135"/>
    </row>
    <row r="1773" spans="56:56" ht="15" customHeight="1" x14ac:dyDescent="0.25">
      <c r="BD1773" s="135"/>
    </row>
    <row r="1774" spans="56:56" ht="15" customHeight="1" x14ac:dyDescent="0.25">
      <c r="BD1774" s="135"/>
    </row>
    <row r="1775" spans="56:56" ht="15" customHeight="1" x14ac:dyDescent="0.25">
      <c r="BD1775" s="135"/>
    </row>
    <row r="1776" spans="56:56" ht="15" customHeight="1" x14ac:dyDescent="0.25">
      <c r="BD1776" s="135"/>
    </row>
    <row r="1777" spans="56:56" ht="15" customHeight="1" x14ac:dyDescent="0.25">
      <c r="BD1777" s="135"/>
    </row>
    <row r="1778" spans="56:56" ht="15" customHeight="1" x14ac:dyDescent="0.25">
      <c r="BD1778" s="135"/>
    </row>
    <row r="1779" spans="56:56" ht="15" customHeight="1" x14ac:dyDescent="0.25">
      <c r="BD1779" s="135"/>
    </row>
    <row r="1780" spans="56:56" ht="15" customHeight="1" x14ac:dyDescent="0.25">
      <c r="BD1780" s="135"/>
    </row>
    <row r="1781" spans="56:56" ht="15" customHeight="1" x14ac:dyDescent="0.25">
      <c r="BD1781" s="135"/>
    </row>
    <row r="1782" spans="56:56" ht="15" customHeight="1" x14ac:dyDescent="0.25">
      <c r="BD1782" s="135"/>
    </row>
    <row r="1783" spans="56:56" ht="15" customHeight="1" x14ac:dyDescent="0.25">
      <c r="BD1783" s="135"/>
    </row>
    <row r="1784" spans="56:56" ht="15" customHeight="1" x14ac:dyDescent="0.25">
      <c r="BD1784" s="135"/>
    </row>
    <row r="1785" spans="56:56" ht="15" customHeight="1" x14ac:dyDescent="0.25">
      <c r="BD1785" s="135"/>
    </row>
    <row r="1786" spans="56:56" ht="15" customHeight="1" x14ac:dyDescent="0.25">
      <c r="BD1786" s="135"/>
    </row>
    <row r="1787" spans="56:56" ht="15" customHeight="1" x14ac:dyDescent="0.25">
      <c r="BD1787" s="135"/>
    </row>
    <row r="1788" spans="56:56" ht="15" customHeight="1" x14ac:dyDescent="0.25">
      <c r="BD1788" s="135"/>
    </row>
    <row r="1789" spans="56:56" ht="15" customHeight="1" x14ac:dyDescent="0.25">
      <c r="BD1789" s="135"/>
    </row>
    <row r="1790" spans="56:56" ht="15" customHeight="1" x14ac:dyDescent="0.25">
      <c r="BD1790" s="135"/>
    </row>
    <row r="1791" spans="56:56" ht="15" customHeight="1" x14ac:dyDescent="0.25">
      <c r="BD1791" s="135"/>
    </row>
    <row r="1792" spans="56:56" ht="15" customHeight="1" x14ac:dyDescent="0.25">
      <c r="BD1792" s="135"/>
    </row>
    <row r="1793" spans="56:56" ht="15" customHeight="1" x14ac:dyDescent="0.25">
      <c r="BD1793" s="135"/>
    </row>
    <row r="1794" spans="56:56" ht="15" customHeight="1" x14ac:dyDescent="0.25">
      <c r="BD1794" s="135"/>
    </row>
    <row r="1795" spans="56:56" ht="15" customHeight="1" x14ac:dyDescent="0.25">
      <c r="BD1795" s="135"/>
    </row>
    <row r="1796" spans="56:56" ht="15" customHeight="1" x14ac:dyDescent="0.25">
      <c r="BD1796" s="135"/>
    </row>
    <row r="1797" spans="56:56" ht="15" customHeight="1" x14ac:dyDescent="0.25">
      <c r="BD1797" s="135"/>
    </row>
    <row r="1798" spans="56:56" ht="15" customHeight="1" x14ac:dyDescent="0.25">
      <c r="BD1798" s="135"/>
    </row>
    <row r="1799" spans="56:56" ht="15" customHeight="1" x14ac:dyDescent="0.25">
      <c r="BD1799" s="135"/>
    </row>
    <row r="1800" spans="56:56" ht="15" customHeight="1" x14ac:dyDescent="0.25">
      <c r="BD1800" s="135"/>
    </row>
    <row r="1801" spans="56:56" ht="15" customHeight="1" x14ac:dyDescent="0.25">
      <c r="BD1801" s="135"/>
    </row>
    <row r="1802" spans="56:56" ht="15" customHeight="1" x14ac:dyDescent="0.25">
      <c r="BD1802" s="135"/>
    </row>
    <row r="1803" spans="56:56" ht="15" customHeight="1" x14ac:dyDescent="0.25">
      <c r="BD1803" s="135"/>
    </row>
    <row r="1804" spans="56:56" ht="15" customHeight="1" x14ac:dyDescent="0.25">
      <c r="BD1804" s="135"/>
    </row>
    <row r="1805" spans="56:56" ht="15" customHeight="1" x14ac:dyDescent="0.25">
      <c r="BD1805" s="135"/>
    </row>
    <row r="1806" spans="56:56" ht="15" customHeight="1" x14ac:dyDescent="0.25">
      <c r="BD1806" s="135"/>
    </row>
    <row r="1807" spans="56:56" ht="15" customHeight="1" x14ac:dyDescent="0.25">
      <c r="BD1807" s="135"/>
    </row>
    <row r="1808" spans="56:56" ht="15" customHeight="1" x14ac:dyDescent="0.25">
      <c r="BD1808" s="135"/>
    </row>
    <row r="1809" spans="56:56" ht="15" customHeight="1" x14ac:dyDescent="0.25">
      <c r="BD1809" s="135"/>
    </row>
    <row r="1810" spans="56:56" ht="15" customHeight="1" x14ac:dyDescent="0.25">
      <c r="BD1810" s="135"/>
    </row>
    <row r="1811" spans="56:56" ht="15" customHeight="1" x14ac:dyDescent="0.25">
      <c r="BD1811" s="135"/>
    </row>
    <row r="1812" spans="56:56" ht="15" customHeight="1" x14ac:dyDescent="0.25">
      <c r="BD1812" s="135"/>
    </row>
    <row r="1813" spans="56:56" ht="15" customHeight="1" x14ac:dyDescent="0.25">
      <c r="BD1813" s="135"/>
    </row>
    <row r="1814" spans="56:56" ht="15" customHeight="1" x14ac:dyDescent="0.25">
      <c r="BD1814" s="135"/>
    </row>
    <row r="1815" spans="56:56" ht="15" customHeight="1" x14ac:dyDescent="0.25">
      <c r="BD1815" s="135"/>
    </row>
    <row r="1816" spans="56:56" ht="15" customHeight="1" x14ac:dyDescent="0.25">
      <c r="BD1816" s="135"/>
    </row>
    <row r="1817" spans="56:56" ht="15" customHeight="1" x14ac:dyDescent="0.25">
      <c r="BD1817" s="135"/>
    </row>
    <row r="1818" spans="56:56" ht="15" customHeight="1" x14ac:dyDescent="0.25">
      <c r="BD1818" s="135"/>
    </row>
    <row r="1819" spans="56:56" ht="15" customHeight="1" x14ac:dyDescent="0.25">
      <c r="BD1819" s="135"/>
    </row>
    <row r="1820" spans="56:56" ht="15" customHeight="1" x14ac:dyDescent="0.25">
      <c r="BD1820" s="135"/>
    </row>
    <row r="1821" spans="56:56" ht="15" customHeight="1" x14ac:dyDescent="0.25">
      <c r="BD1821" s="135"/>
    </row>
    <row r="1822" spans="56:56" ht="15" customHeight="1" x14ac:dyDescent="0.25">
      <c r="BD1822" s="135"/>
    </row>
    <row r="1823" spans="56:56" ht="15" customHeight="1" x14ac:dyDescent="0.25">
      <c r="BD1823" s="135"/>
    </row>
    <row r="1824" spans="56:56" ht="15" customHeight="1" x14ac:dyDescent="0.25">
      <c r="BD1824" s="135"/>
    </row>
    <row r="1825" spans="56:56" ht="15" customHeight="1" x14ac:dyDescent="0.25">
      <c r="BD1825" s="135"/>
    </row>
    <row r="1826" spans="56:56" ht="15" customHeight="1" x14ac:dyDescent="0.25">
      <c r="BD1826" s="135"/>
    </row>
    <row r="1827" spans="56:56" ht="15" customHeight="1" x14ac:dyDescent="0.25">
      <c r="BD1827" s="135"/>
    </row>
    <row r="1828" spans="56:56" ht="15" customHeight="1" x14ac:dyDescent="0.25">
      <c r="BD1828" s="135"/>
    </row>
    <row r="1829" spans="56:56" ht="15" customHeight="1" x14ac:dyDescent="0.25">
      <c r="BD1829" s="135"/>
    </row>
    <row r="1830" spans="56:56" ht="15" customHeight="1" x14ac:dyDescent="0.25">
      <c r="BD1830" s="135"/>
    </row>
    <row r="1831" spans="56:56" ht="15" customHeight="1" x14ac:dyDescent="0.25">
      <c r="BD1831" s="135"/>
    </row>
    <row r="1832" spans="56:56" ht="15" customHeight="1" x14ac:dyDescent="0.25">
      <c r="BD1832" s="135"/>
    </row>
    <row r="1833" spans="56:56" ht="15" customHeight="1" x14ac:dyDescent="0.25">
      <c r="BD1833" s="135"/>
    </row>
    <row r="1834" spans="56:56" ht="15" customHeight="1" x14ac:dyDescent="0.25">
      <c r="BD1834" s="135"/>
    </row>
    <row r="1835" spans="56:56" ht="15" customHeight="1" x14ac:dyDescent="0.25">
      <c r="BD1835" s="135"/>
    </row>
    <row r="1836" spans="56:56" ht="15" customHeight="1" x14ac:dyDescent="0.25">
      <c r="BD1836" s="135"/>
    </row>
    <row r="1837" spans="56:56" ht="15" customHeight="1" x14ac:dyDescent="0.25">
      <c r="BD1837" s="135"/>
    </row>
    <row r="1838" spans="56:56" ht="15" customHeight="1" x14ac:dyDescent="0.25">
      <c r="BD1838" s="135"/>
    </row>
    <row r="1839" spans="56:56" ht="15" customHeight="1" x14ac:dyDescent="0.25">
      <c r="BD1839" s="135"/>
    </row>
    <row r="1840" spans="56:56" ht="15" customHeight="1" x14ac:dyDescent="0.25">
      <c r="BD1840" s="135"/>
    </row>
    <row r="1841" spans="56:56" ht="15" customHeight="1" x14ac:dyDescent="0.25">
      <c r="BD1841" s="135"/>
    </row>
    <row r="1842" spans="56:56" ht="15" customHeight="1" x14ac:dyDescent="0.25">
      <c r="BD1842" s="135"/>
    </row>
    <row r="1843" spans="56:56" ht="15" customHeight="1" x14ac:dyDescent="0.25">
      <c r="BD1843" s="135"/>
    </row>
    <row r="1844" spans="56:56" ht="15" customHeight="1" x14ac:dyDescent="0.25">
      <c r="BD1844" s="135"/>
    </row>
    <row r="1845" spans="56:56" ht="15" customHeight="1" x14ac:dyDescent="0.25">
      <c r="BD1845" s="135"/>
    </row>
    <row r="1846" spans="56:56" ht="15" customHeight="1" x14ac:dyDescent="0.25">
      <c r="BD1846" s="135"/>
    </row>
    <row r="1847" spans="56:56" ht="15" customHeight="1" x14ac:dyDescent="0.25">
      <c r="BD1847" s="135"/>
    </row>
    <row r="1848" spans="56:56" ht="15" customHeight="1" x14ac:dyDescent="0.25">
      <c r="BD1848" s="135"/>
    </row>
    <row r="1849" spans="56:56" ht="15" customHeight="1" x14ac:dyDescent="0.25">
      <c r="BD1849" s="135"/>
    </row>
    <row r="1850" spans="56:56" ht="15" customHeight="1" x14ac:dyDescent="0.25">
      <c r="BD1850" s="135"/>
    </row>
    <row r="1851" spans="56:56" ht="15" customHeight="1" x14ac:dyDescent="0.25">
      <c r="BD1851" s="135"/>
    </row>
    <row r="1852" spans="56:56" ht="15" customHeight="1" x14ac:dyDescent="0.25">
      <c r="BD1852" s="135"/>
    </row>
    <row r="1853" spans="56:56" ht="15" customHeight="1" x14ac:dyDescent="0.25">
      <c r="BD1853" s="135"/>
    </row>
    <row r="1854" spans="56:56" ht="15" customHeight="1" x14ac:dyDescent="0.25">
      <c r="BD1854" s="135"/>
    </row>
    <row r="1855" spans="56:56" ht="15" customHeight="1" x14ac:dyDescent="0.25">
      <c r="BD1855" s="135"/>
    </row>
    <row r="1856" spans="56:56" ht="15" customHeight="1" x14ac:dyDescent="0.25">
      <c r="BD1856" s="135"/>
    </row>
    <row r="1857" spans="56:56" ht="15" customHeight="1" x14ac:dyDescent="0.25">
      <c r="BD1857" s="135"/>
    </row>
    <row r="1858" spans="56:56" ht="15" customHeight="1" x14ac:dyDescent="0.25">
      <c r="BD1858" s="135"/>
    </row>
    <row r="1859" spans="56:56" ht="15" customHeight="1" x14ac:dyDescent="0.25">
      <c r="BD1859" s="135"/>
    </row>
    <row r="1860" spans="56:56" ht="15" customHeight="1" x14ac:dyDescent="0.25">
      <c r="BD1860" s="135"/>
    </row>
    <row r="1861" spans="56:56" ht="15" customHeight="1" x14ac:dyDescent="0.25">
      <c r="BD1861" s="135"/>
    </row>
    <row r="1862" spans="56:56" ht="15" customHeight="1" x14ac:dyDescent="0.25">
      <c r="BD1862" s="135"/>
    </row>
    <row r="1863" spans="56:56" ht="15" customHeight="1" x14ac:dyDescent="0.25">
      <c r="BD1863" s="135"/>
    </row>
    <row r="1864" spans="56:56" ht="15" customHeight="1" x14ac:dyDescent="0.25">
      <c r="BD1864" s="135"/>
    </row>
    <row r="1865" spans="56:56" ht="15" customHeight="1" x14ac:dyDescent="0.25">
      <c r="BD1865" s="135"/>
    </row>
    <row r="1866" spans="56:56" ht="15" customHeight="1" x14ac:dyDescent="0.25">
      <c r="BD1866" s="135"/>
    </row>
    <row r="1867" spans="56:56" ht="15" customHeight="1" x14ac:dyDescent="0.25">
      <c r="BD1867" s="135"/>
    </row>
    <row r="1868" spans="56:56" ht="15" customHeight="1" x14ac:dyDescent="0.25">
      <c r="BD1868" s="135"/>
    </row>
    <row r="1869" spans="56:56" ht="15" customHeight="1" x14ac:dyDescent="0.25">
      <c r="BD1869" s="135"/>
    </row>
    <row r="1870" spans="56:56" ht="15" customHeight="1" x14ac:dyDescent="0.25">
      <c r="BD1870" s="135"/>
    </row>
    <row r="1871" spans="56:56" ht="15" customHeight="1" x14ac:dyDescent="0.25">
      <c r="BD1871" s="135"/>
    </row>
    <row r="1872" spans="56:56" ht="15" customHeight="1" x14ac:dyDescent="0.25">
      <c r="BD1872" s="135"/>
    </row>
    <row r="1873" spans="56:56" ht="15" customHeight="1" x14ac:dyDescent="0.25">
      <c r="BD1873" s="135"/>
    </row>
    <row r="1874" spans="56:56" ht="15" customHeight="1" x14ac:dyDescent="0.25">
      <c r="BD1874" s="135"/>
    </row>
    <row r="1875" spans="56:56" ht="15" customHeight="1" x14ac:dyDescent="0.25">
      <c r="BD1875" s="135"/>
    </row>
    <row r="1876" spans="56:56" ht="15" customHeight="1" x14ac:dyDescent="0.25">
      <c r="BD1876" s="135"/>
    </row>
    <row r="1877" spans="56:56" ht="15" customHeight="1" x14ac:dyDescent="0.25">
      <c r="BD1877" s="135"/>
    </row>
    <row r="1878" spans="56:56" ht="15" customHeight="1" x14ac:dyDescent="0.25">
      <c r="BD1878" s="135"/>
    </row>
    <row r="1879" spans="56:56" ht="15" customHeight="1" x14ac:dyDescent="0.25">
      <c r="BD1879" s="135"/>
    </row>
    <row r="1880" spans="56:56" ht="15" customHeight="1" x14ac:dyDescent="0.25">
      <c r="BD1880" s="135"/>
    </row>
    <row r="1881" spans="56:56" ht="15" customHeight="1" x14ac:dyDescent="0.25">
      <c r="BD1881" s="135"/>
    </row>
    <row r="1882" spans="56:56" ht="15" customHeight="1" x14ac:dyDescent="0.25">
      <c r="BD1882" s="135"/>
    </row>
    <row r="1883" spans="56:56" ht="15" customHeight="1" x14ac:dyDescent="0.25">
      <c r="BD1883" s="135"/>
    </row>
    <row r="1884" spans="56:56" ht="15" customHeight="1" x14ac:dyDescent="0.25">
      <c r="BD1884" s="135"/>
    </row>
    <row r="1885" spans="56:56" ht="15" customHeight="1" x14ac:dyDescent="0.25">
      <c r="BD1885" s="135"/>
    </row>
    <row r="1886" spans="56:56" ht="15" customHeight="1" x14ac:dyDescent="0.25">
      <c r="BD1886" s="135"/>
    </row>
    <row r="1887" spans="56:56" ht="15" customHeight="1" x14ac:dyDescent="0.25">
      <c r="BD1887" s="135"/>
    </row>
    <row r="1888" spans="56:56" ht="15" customHeight="1" x14ac:dyDescent="0.25">
      <c r="BD1888" s="135"/>
    </row>
    <row r="1889" spans="56:56" ht="15" customHeight="1" x14ac:dyDescent="0.25">
      <c r="BD1889" s="135"/>
    </row>
    <row r="1890" spans="56:56" ht="15" customHeight="1" x14ac:dyDescent="0.25">
      <c r="BD1890" s="135"/>
    </row>
    <row r="1891" spans="56:56" ht="15" customHeight="1" x14ac:dyDescent="0.25">
      <c r="BD1891" s="135"/>
    </row>
    <row r="1892" spans="56:56" ht="15" customHeight="1" x14ac:dyDescent="0.25">
      <c r="BD1892" s="135"/>
    </row>
    <row r="1893" spans="56:56" ht="15" customHeight="1" x14ac:dyDescent="0.25">
      <c r="BD1893" s="135"/>
    </row>
    <row r="1894" spans="56:56" ht="15" customHeight="1" x14ac:dyDescent="0.25">
      <c r="BD1894" s="135"/>
    </row>
    <row r="1895" spans="56:56" ht="15" customHeight="1" x14ac:dyDescent="0.25">
      <c r="BD1895" s="135"/>
    </row>
    <row r="1896" spans="56:56" ht="15" customHeight="1" x14ac:dyDescent="0.25">
      <c r="BD1896" s="135"/>
    </row>
    <row r="1897" spans="56:56" ht="15" customHeight="1" x14ac:dyDescent="0.25">
      <c r="BD1897" s="135"/>
    </row>
    <row r="1898" spans="56:56" ht="15" customHeight="1" x14ac:dyDescent="0.25">
      <c r="BD1898" s="135"/>
    </row>
    <row r="1899" spans="56:56" ht="15" customHeight="1" x14ac:dyDescent="0.25">
      <c r="BD1899" s="135"/>
    </row>
    <row r="1900" spans="56:56" ht="15" customHeight="1" x14ac:dyDescent="0.25">
      <c r="BD1900" s="135"/>
    </row>
    <row r="1901" spans="56:56" ht="15" customHeight="1" x14ac:dyDescent="0.25">
      <c r="BD1901" s="135"/>
    </row>
    <row r="1902" spans="56:56" ht="15" customHeight="1" x14ac:dyDescent="0.25">
      <c r="BD1902" s="135"/>
    </row>
    <row r="1903" spans="56:56" ht="15" customHeight="1" x14ac:dyDescent="0.25">
      <c r="BD1903" s="135"/>
    </row>
    <row r="1904" spans="56:56" ht="15" customHeight="1" x14ac:dyDescent="0.25">
      <c r="BD1904" s="135"/>
    </row>
    <row r="1905" spans="56:56" ht="15" customHeight="1" x14ac:dyDescent="0.25">
      <c r="BD1905" s="135"/>
    </row>
    <row r="1906" spans="56:56" ht="15" customHeight="1" x14ac:dyDescent="0.25">
      <c r="BD1906" s="135"/>
    </row>
    <row r="1907" spans="56:56" ht="15" customHeight="1" x14ac:dyDescent="0.25">
      <c r="BD1907" s="135"/>
    </row>
    <row r="1908" spans="56:56" ht="15" customHeight="1" x14ac:dyDescent="0.25">
      <c r="BD1908" s="135"/>
    </row>
    <row r="1909" spans="56:56" ht="15" customHeight="1" x14ac:dyDescent="0.25">
      <c r="BD1909" s="135"/>
    </row>
    <row r="1910" spans="56:56" ht="15" customHeight="1" x14ac:dyDescent="0.25">
      <c r="BD1910" s="135"/>
    </row>
    <row r="1911" spans="56:56" ht="15" customHeight="1" x14ac:dyDescent="0.25">
      <c r="BD1911" s="135"/>
    </row>
    <row r="1912" spans="56:56" ht="15" customHeight="1" x14ac:dyDescent="0.25">
      <c r="BD1912" s="135"/>
    </row>
    <row r="1913" spans="56:56" ht="15" customHeight="1" x14ac:dyDescent="0.25">
      <c r="BD1913" s="135"/>
    </row>
    <row r="1914" spans="56:56" ht="15" customHeight="1" x14ac:dyDescent="0.25">
      <c r="BD1914" s="135"/>
    </row>
    <row r="1915" spans="56:56" ht="15" customHeight="1" x14ac:dyDescent="0.25">
      <c r="BD1915" s="135"/>
    </row>
    <row r="1916" spans="56:56" ht="15" customHeight="1" x14ac:dyDescent="0.25">
      <c r="BD1916" s="135"/>
    </row>
    <row r="1917" spans="56:56" ht="15" customHeight="1" x14ac:dyDescent="0.25">
      <c r="BD1917" s="135"/>
    </row>
    <row r="1918" spans="56:56" ht="15" customHeight="1" x14ac:dyDescent="0.25">
      <c r="BD1918" s="135"/>
    </row>
    <row r="1919" spans="56:56" ht="15" customHeight="1" x14ac:dyDescent="0.25">
      <c r="BD1919" s="135"/>
    </row>
    <row r="1920" spans="56:56" ht="15" customHeight="1" x14ac:dyDescent="0.25">
      <c r="BD1920" s="135"/>
    </row>
    <row r="1921" spans="56:56" ht="15" customHeight="1" x14ac:dyDescent="0.25">
      <c r="BD1921" s="135"/>
    </row>
    <row r="1922" spans="56:56" ht="15" customHeight="1" x14ac:dyDescent="0.25">
      <c r="BD1922" s="135"/>
    </row>
    <row r="1923" spans="56:56" ht="15" customHeight="1" x14ac:dyDescent="0.25">
      <c r="BD1923" s="135"/>
    </row>
    <row r="1924" spans="56:56" ht="15" customHeight="1" x14ac:dyDescent="0.25">
      <c r="BD1924" s="135"/>
    </row>
    <row r="1925" spans="56:56" ht="15" customHeight="1" x14ac:dyDescent="0.25">
      <c r="BD1925" s="135"/>
    </row>
    <row r="1926" spans="56:56" ht="15" customHeight="1" x14ac:dyDescent="0.25">
      <c r="BD1926" s="135"/>
    </row>
    <row r="1927" spans="56:56" ht="15" customHeight="1" x14ac:dyDescent="0.25">
      <c r="BD1927" s="135"/>
    </row>
    <row r="1928" spans="56:56" ht="15" customHeight="1" x14ac:dyDescent="0.25">
      <c r="BD1928" s="135"/>
    </row>
    <row r="1929" spans="56:56" ht="15" customHeight="1" x14ac:dyDescent="0.25">
      <c r="BD1929" s="135"/>
    </row>
    <row r="1930" spans="56:56" ht="15" customHeight="1" x14ac:dyDescent="0.25">
      <c r="BD1930" s="135"/>
    </row>
    <row r="1931" spans="56:56" ht="15" customHeight="1" x14ac:dyDescent="0.25">
      <c r="BD1931" s="135"/>
    </row>
    <row r="1932" spans="56:56" ht="15" customHeight="1" x14ac:dyDescent="0.25">
      <c r="BD1932" s="135"/>
    </row>
    <row r="1933" spans="56:56" ht="15" customHeight="1" x14ac:dyDescent="0.25">
      <c r="BD1933" s="135"/>
    </row>
    <row r="1934" spans="56:56" ht="15" customHeight="1" x14ac:dyDescent="0.25">
      <c r="BD1934" s="135"/>
    </row>
    <row r="1935" spans="56:56" ht="15" customHeight="1" x14ac:dyDescent="0.25">
      <c r="BD1935" s="135"/>
    </row>
    <row r="1936" spans="56:56" ht="15" customHeight="1" x14ac:dyDescent="0.25">
      <c r="BD1936" s="135"/>
    </row>
    <row r="1937" spans="56:56" ht="15" customHeight="1" x14ac:dyDescent="0.25">
      <c r="BD1937" s="135"/>
    </row>
    <row r="1938" spans="56:56" ht="15" customHeight="1" x14ac:dyDescent="0.25">
      <c r="BD1938" s="135"/>
    </row>
    <row r="1939" spans="56:56" ht="15" customHeight="1" x14ac:dyDescent="0.25">
      <c r="BD1939" s="135"/>
    </row>
    <row r="1940" spans="56:56" ht="15" customHeight="1" x14ac:dyDescent="0.25">
      <c r="BD1940" s="135"/>
    </row>
    <row r="1941" spans="56:56" ht="15" customHeight="1" x14ac:dyDescent="0.25">
      <c r="BD1941" s="135"/>
    </row>
    <row r="1942" spans="56:56" ht="15" customHeight="1" x14ac:dyDescent="0.25">
      <c r="BD1942" s="135"/>
    </row>
    <row r="1943" spans="56:56" ht="15" customHeight="1" x14ac:dyDescent="0.25">
      <c r="BD1943" s="135"/>
    </row>
    <row r="1944" spans="56:56" ht="15" customHeight="1" x14ac:dyDescent="0.25">
      <c r="BD1944" s="135"/>
    </row>
    <row r="1945" spans="56:56" ht="15" customHeight="1" x14ac:dyDescent="0.25">
      <c r="BD1945" s="135"/>
    </row>
    <row r="1946" spans="56:56" ht="15" customHeight="1" x14ac:dyDescent="0.25">
      <c r="BD1946" s="135"/>
    </row>
    <row r="1947" spans="56:56" ht="15" customHeight="1" x14ac:dyDescent="0.25">
      <c r="BD1947" s="135"/>
    </row>
    <row r="1948" spans="56:56" ht="15" customHeight="1" x14ac:dyDescent="0.25">
      <c r="BD1948" s="135"/>
    </row>
    <row r="1949" spans="56:56" ht="15" customHeight="1" x14ac:dyDescent="0.25">
      <c r="BD1949" s="135"/>
    </row>
    <row r="1950" spans="56:56" ht="15" customHeight="1" x14ac:dyDescent="0.25">
      <c r="BD1950" s="135"/>
    </row>
    <row r="1951" spans="56:56" ht="15" customHeight="1" x14ac:dyDescent="0.25">
      <c r="BD1951" s="135"/>
    </row>
    <row r="1952" spans="56:56" ht="15" customHeight="1" x14ac:dyDescent="0.25">
      <c r="BD1952" s="135"/>
    </row>
    <row r="1953" spans="56:56" ht="15" customHeight="1" x14ac:dyDescent="0.25">
      <c r="BD1953" s="135"/>
    </row>
    <row r="1954" spans="56:56" ht="15" customHeight="1" x14ac:dyDescent="0.25">
      <c r="BD1954" s="135"/>
    </row>
    <row r="1955" spans="56:56" ht="15" customHeight="1" x14ac:dyDescent="0.25">
      <c r="BD1955" s="135"/>
    </row>
    <row r="1956" spans="56:56" ht="15" customHeight="1" x14ac:dyDescent="0.25">
      <c r="BD1956" s="135"/>
    </row>
    <row r="1957" spans="56:56" ht="15" customHeight="1" x14ac:dyDescent="0.25">
      <c r="BD1957" s="135"/>
    </row>
    <row r="1958" spans="56:56" ht="15" customHeight="1" x14ac:dyDescent="0.25">
      <c r="BD1958" s="135"/>
    </row>
    <row r="1959" spans="56:56" ht="15" customHeight="1" x14ac:dyDescent="0.25">
      <c r="BD1959" s="135"/>
    </row>
    <row r="1960" spans="56:56" ht="15" customHeight="1" x14ac:dyDescent="0.25">
      <c r="BD1960" s="135"/>
    </row>
    <row r="1961" spans="56:56" ht="15" customHeight="1" x14ac:dyDescent="0.25">
      <c r="BD1961" s="135"/>
    </row>
    <row r="1962" spans="56:56" ht="15" customHeight="1" x14ac:dyDescent="0.25">
      <c r="BD1962" s="135"/>
    </row>
    <row r="1963" spans="56:56" ht="15" customHeight="1" x14ac:dyDescent="0.25">
      <c r="BD1963" s="135"/>
    </row>
    <row r="1964" spans="56:56" ht="15" customHeight="1" x14ac:dyDescent="0.25">
      <c r="BD1964" s="135"/>
    </row>
    <row r="1965" spans="56:56" ht="15" customHeight="1" x14ac:dyDescent="0.25">
      <c r="BD1965" s="135"/>
    </row>
    <row r="1966" spans="56:56" ht="15" customHeight="1" x14ac:dyDescent="0.25">
      <c r="BD1966" s="135"/>
    </row>
    <row r="1967" spans="56:56" ht="15" customHeight="1" x14ac:dyDescent="0.25">
      <c r="BD1967" s="135"/>
    </row>
    <row r="1968" spans="56:56" ht="15" customHeight="1" x14ac:dyDescent="0.25">
      <c r="BD1968" s="135"/>
    </row>
    <row r="1969" spans="56:56" ht="15" customHeight="1" x14ac:dyDescent="0.25">
      <c r="BD1969" s="135"/>
    </row>
    <row r="1970" spans="56:56" ht="15" customHeight="1" x14ac:dyDescent="0.25">
      <c r="BD1970" s="135"/>
    </row>
    <row r="1971" spans="56:56" ht="15" customHeight="1" x14ac:dyDescent="0.25">
      <c r="BD1971" s="135"/>
    </row>
    <row r="1972" spans="56:56" ht="15" customHeight="1" x14ac:dyDescent="0.25">
      <c r="BD1972" s="135"/>
    </row>
    <row r="1973" spans="56:56" ht="15" customHeight="1" x14ac:dyDescent="0.25">
      <c r="BD1973" s="135"/>
    </row>
    <row r="1974" spans="56:56" ht="15" customHeight="1" x14ac:dyDescent="0.25">
      <c r="BD1974" s="135"/>
    </row>
    <row r="1975" spans="56:56" ht="15" customHeight="1" x14ac:dyDescent="0.25">
      <c r="BD1975" s="135"/>
    </row>
    <row r="1976" spans="56:56" ht="15" customHeight="1" x14ac:dyDescent="0.25">
      <c r="BD1976" s="135"/>
    </row>
    <row r="1977" spans="56:56" ht="15" customHeight="1" x14ac:dyDescent="0.25">
      <c r="BD1977" s="135"/>
    </row>
    <row r="1978" spans="56:56" ht="15" customHeight="1" x14ac:dyDescent="0.25">
      <c r="BD1978" s="135"/>
    </row>
    <row r="1979" spans="56:56" ht="15" customHeight="1" x14ac:dyDescent="0.25">
      <c r="BD1979" s="135"/>
    </row>
    <row r="1980" spans="56:56" ht="15" customHeight="1" x14ac:dyDescent="0.25">
      <c r="BD1980" s="135"/>
    </row>
    <row r="1981" spans="56:56" ht="15" customHeight="1" x14ac:dyDescent="0.25">
      <c r="BD1981" s="135"/>
    </row>
    <row r="1982" spans="56:56" ht="15" customHeight="1" x14ac:dyDescent="0.25">
      <c r="BD1982" s="135"/>
    </row>
    <row r="1983" spans="56:56" ht="15" customHeight="1" x14ac:dyDescent="0.25">
      <c r="BD1983" s="135"/>
    </row>
    <row r="1984" spans="56:56" ht="15" customHeight="1" x14ac:dyDescent="0.25">
      <c r="BD1984" s="135"/>
    </row>
    <row r="1985" spans="56:56" ht="15" customHeight="1" x14ac:dyDescent="0.25">
      <c r="BD1985" s="135"/>
    </row>
    <row r="1986" spans="56:56" ht="15" customHeight="1" x14ac:dyDescent="0.25">
      <c r="BD1986" s="135"/>
    </row>
    <row r="1987" spans="56:56" ht="15" customHeight="1" x14ac:dyDescent="0.25">
      <c r="BD1987" s="135"/>
    </row>
    <row r="1988" spans="56:56" ht="15" customHeight="1" x14ac:dyDescent="0.25">
      <c r="BD1988" s="135"/>
    </row>
    <row r="1989" spans="56:56" ht="15" customHeight="1" x14ac:dyDescent="0.25">
      <c r="BD1989" s="135"/>
    </row>
    <row r="1990" spans="56:56" ht="15" customHeight="1" x14ac:dyDescent="0.25">
      <c r="BD1990" s="135"/>
    </row>
    <row r="1991" spans="56:56" ht="15" customHeight="1" x14ac:dyDescent="0.25">
      <c r="BD1991" s="135"/>
    </row>
    <row r="1992" spans="56:56" ht="15" customHeight="1" x14ac:dyDescent="0.25">
      <c r="BD1992" s="135"/>
    </row>
    <row r="1993" spans="56:56" ht="15" customHeight="1" x14ac:dyDescent="0.25">
      <c r="BD1993" s="135"/>
    </row>
    <row r="1994" spans="56:56" ht="15" customHeight="1" x14ac:dyDescent="0.25">
      <c r="BD1994" s="135"/>
    </row>
    <row r="1995" spans="56:56" ht="15" customHeight="1" x14ac:dyDescent="0.25">
      <c r="BD1995" s="135"/>
    </row>
    <row r="1996" spans="56:56" ht="15" customHeight="1" x14ac:dyDescent="0.25">
      <c r="BD1996" s="135"/>
    </row>
    <row r="1997" spans="56:56" ht="15" customHeight="1" x14ac:dyDescent="0.25">
      <c r="BD1997" s="135"/>
    </row>
    <row r="1998" spans="56:56" ht="15" customHeight="1" x14ac:dyDescent="0.25">
      <c r="BD1998" s="135"/>
    </row>
    <row r="1999" spans="56:56" ht="15" customHeight="1" x14ac:dyDescent="0.25">
      <c r="BD1999" s="135"/>
    </row>
    <row r="2000" spans="56:56" ht="15" customHeight="1" x14ac:dyDescent="0.25">
      <c r="BD2000" s="135"/>
    </row>
    <row r="2001" spans="56:56" ht="15" customHeight="1" x14ac:dyDescent="0.25">
      <c r="BD2001" s="135"/>
    </row>
    <row r="2002" spans="56:56" ht="15" customHeight="1" x14ac:dyDescent="0.25">
      <c r="BD2002" s="135"/>
    </row>
    <row r="2003" spans="56:56" ht="15" customHeight="1" x14ac:dyDescent="0.25">
      <c r="BD2003" s="135"/>
    </row>
    <row r="2004" spans="56:56" ht="15" customHeight="1" x14ac:dyDescent="0.25">
      <c r="BD2004" s="135"/>
    </row>
    <row r="2005" spans="56:56" ht="15" customHeight="1" x14ac:dyDescent="0.25">
      <c r="BD2005" s="135"/>
    </row>
    <row r="2006" spans="56:56" ht="15" customHeight="1" x14ac:dyDescent="0.25">
      <c r="BD2006" s="135"/>
    </row>
    <row r="2007" spans="56:56" ht="15" customHeight="1" x14ac:dyDescent="0.25">
      <c r="BD2007" s="135"/>
    </row>
    <row r="2008" spans="56:56" ht="15" customHeight="1" x14ac:dyDescent="0.25">
      <c r="BD2008" s="135"/>
    </row>
    <row r="2009" spans="56:56" ht="15" customHeight="1" x14ac:dyDescent="0.25">
      <c r="BD2009" s="135"/>
    </row>
    <row r="2010" spans="56:56" ht="15" customHeight="1" x14ac:dyDescent="0.25">
      <c r="BD2010" s="135"/>
    </row>
    <row r="2011" spans="56:56" ht="15" customHeight="1" x14ac:dyDescent="0.25">
      <c r="BD2011" s="135"/>
    </row>
    <row r="2012" spans="56:56" ht="15" customHeight="1" x14ac:dyDescent="0.25">
      <c r="BD2012" s="135"/>
    </row>
    <row r="2013" spans="56:56" ht="15" customHeight="1" x14ac:dyDescent="0.25">
      <c r="BD2013" s="135"/>
    </row>
    <row r="2014" spans="56:56" ht="15" customHeight="1" x14ac:dyDescent="0.25">
      <c r="BD2014" s="135"/>
    </row>
    <row r="2015" spans="56:56" ht="15" customHeight="1" x14ac:dyDescent="0.25">
      <c r="BD2015" s="135"/>
    </row>
    <row r="2016" spans="56:56" ht="15" customHeight="1" x14ac:dyDescent="0.25">
      <c r="BD2016" s="135"/>
    </row>
    <row r="2017" spans="56:56" ht="15" customHeight="1" x14ac:dyDescent="0.25">
      <c r="BD2017" s="135"/>
    </row>
    <row r="2018" spans="56:56" ht="15" customHeight="1" x14ac:dyDescent="0.25">
      <c r="BD2018" s="135"/>
    </row>
    <row r="2019" spans="56:56" ht="15" customHeight="1" x14ac:dyDescent="0.25">
      <c r="BD2019" s="135"/>
    </row>
    <row r="2020" spans="56:56" ht="15" customHeight="1" x14ac:dyDescent="0.25">
      <c r="BD2020" s="135"/>
    </row>
    <row r="2021" spans="56:56" ht="15" customHeight="1" x14ac:dyDescent="0.25">
      <c r="BD2021" s="135"/>
    </row>
    <row r="2022" spans="56:56" ht="15" customHeight="1" x14ac:dyDescent="0.25">
      <c r="BD2022" s="135"/>
    </row>
    <row r="2023" spans="56:56" ht="15" customHeight="1" x14ac:dyDescent="0.25">
      <c r="BD2023" s="135"/>
    </row>
    <row r="2024" spans="56:56" ht="15" customHeight="1" x14ac:dyDescent="0.25">
      <c r="BD2024" s="135"/>
    </row>
    <row r="2025" spans="56:56" ht="15" customHeight="1" x14ac:dyDescent="0.25">
      <c r="BD2025" s="135"/>
    </row>
    <row r="2026" spans="56:56" ht="15" customHeight="1" x14ac:dyDescent="0.25">
      <c r="BD2026" s="135"/>
    </row>
    <row r="2027" spans="56:56" ht="15" customHeight="1" x14ac:dyDescent="0.25">
      <c r="BD2027" s="135"/>
    </row>
    <row r="2028" spans="56:56" ht="15" customHeight="1" x14ac:dyDescent="0.25">
      <c r="BD2028" s="135"/>
    </row>
    <row r="2029" spans="56:56" ht="15" customHeight="1" x14ac:dyDescent="0.25">
      <c r="BD2029" s="135"/>
    </row>
    <row r="2030" spans="56:56" ht="15" customHeight="1" x14ac:dyDescent="0.25">
      <c r="BD2030" s="135"/>
    </row>
    <row r="2031" spans="56:56" ht="15" customHeight="1" x14ac:dyDescent="0.25">
      <c r="BD2031" s="135"/>
    </row>
    <row r="2032" spans="56:56" ht="15" customHeight="1" x14ac:dyDescent="0.25">
      <c r="BD2032" s="135"/>
    </row>
    <row r="2033" spans="56:56" ht="15" customHeight="1" x14ac:dyDescent="0.25">
      <c r="BD2033" s="135"/>
    </row>
    <row r="2034" spans="56:56" ht="15" customHeight="1" x14ac:dyDescent="0.25">
      <c r="BD2034" s="135"/>
    </row>
    <row r="2035" spans="56:56" ht="15" customHeight="1" x14ac:dyDescent="0.25">
      <c r="BD2035" s="135"/>
    </row>
    <row r="2036" spans="56:56" ht="15" customHeight="1" x14ac:dyDescent="0.25">
      <c r="BD2036" s="135"/>
    </row>
    <row r="2037" spans="56:56" ht="15" customHeight="1" x14ac:dyDescent="0.25">
      <c r="BD2037" s="135"/>
    </row>
    <row r="2038" spans="56:56" ht="15" customHeight="1" x14ac:dyDescent="0.25">
      <c r="BD2038" s="135"/>
    </row>
    <row r="2039" spans="56:56" ht="15" customHeight="1" x14ac:dyDescent="0.25">
      <c r="BD2039" s="135"/>
    </row>
    <row r="2040" spans="56:56" ht="15" customHeight="1" x14ac:dyDescent="0.25">
      <c r="BD2040" s="135"/>
    </row>
    <row r="2041" spans="56:56" ht="15" customHeight="1" x14ac:dyDescent="0.25">
      <c r="BD2041" s="135"/>
    </row>
    <row r="2042" spans="56:56" ht="15" customHeight="1" x14ac:dyDescent="0.25">
      <c r="BD2042" s="135"/>
    </row>
    <row r="2043" spans="56:56" ht="15" customHeight="1" x14ac:dyDescent="0.25">
      <c r="BD2043" s="135"/>
    </row>
    <row r="2044" spans="56:56" ht="15" customHeight="1" x14ac:dyDescent="0.25">
      <c r="BD2044" s="135"/>
    </row>
    <row r="2045" spans="56:56" ht="15" customHeight="1" x14ac:dyDescent="0.25">
      <c r="BD2045" s="135"/>
    </row>
    <row r="2046" spans="56:56" ht="15" customHeight="1" x14ac:dyDescent="0.25">
      <c r="BD2046" s="135"/>
    </row>
    <row r="2047" spans="56:56" ht="15" customHeight="1" x14ac:dyDescent="0.25">
      <c r="BD2047" s="135"/>
    </row>
    <row r="2048" spans="56:56" ht="15" customHeight="1" x14ac:dyDescent="0.25">
      <c r="BD2048" s="135"/>
    </row>
    <row r="2049" spans="56:56" ht="15" customHeight="1" x14ac:dyDescent="0.25">
      <c r="BD2049" s="135"/>
    </row>
    <row r="2050" spans="56:56" ht="15" customHeight="1" x14ac:dyDescent="0.25">
      <c r="BD2050" s="135"/>
    </row>
    <row r="2051" spans="56:56" ht="15" customHeight="1" x14ac:dyDescent="0.25">
      <c r="BD2051" s="135"/>
    </row>
    <row r="2052" spans="56:56" ht="15" customHeight="1" x14ac:dyDescent="0.25">
      <c r="BD2052" s="135"/>
    </row>
    <row r="2053" spans="56:56" ht="15" customHeight="1" x14ac:dyDescent="0.25">
      <c r="BD2053" s="135"/>
    </row>
    <row r="2054" spans="56:56" ht="15" customHeight="1" x14ac:dyDescent="0.25">
      <c r="BD2054" s="135"/>
    </row>
    <row r="2055" spans="56:56" ht="15" customHeight="1" x14ac:dyDescent="0.25">
      <c r="BD2055" s="135"/>
    </row>
    <row r="2056" spans="56:56" ht="15" customHeight="1" x14ac:dyDescent="0.25">
      <c r="BD2056" s="135"/>
    </row>
    <row r="2057" spans="56:56" ht="15" customHeight="1" x14ac:dyDescent="0.25">
      <c r="BD2057" s="135"/>
    </row>
    <row r="2058" spans="56:56" ht="15" customHeight="1" x14ac:dyDescent="0.25">
      <c r="BD2058" s="135"/>
    </row>
    <row r="2059" spans="56:56" ht="15" customHeight="1" x14ac:dyDescent="0.25">
      <c r="BD2059" s="135"/>
    </row>
    <row r="2060" spans="56:56" ht="15" customHeight="1" x14ac:dyDescent="0.25">
      <c r="BD2060" s="135"/>
    </row>
    <row r="2061" spans="56:56" ht="15" customHeight="1" x14ac:dyDescent="0.25">
      <c r="BD2061" s="135"/>
    </row>
    <row r="2062" spans="56:56" ht="15" customHeight="1" x14ac:dyDescent="0.25">
      <c r="BD2062" s="135"/>
    </row>
    <row r="2063" spans="56:56" ht="15" customHeight="1" x14ac:dyDescent="0.25">
      <c r="BD2063" s="135"/>
    </row>
    <row r="2064" spans="56:56" ht="15" customHeight="1" x14ac:dyDescent="0.25">
      <c r="BD2064" s="135"/>
    </row>
    <row r="2065" spans="56:56" ht="15" customHeight="1" x14ac:dyDescent="0.25">
      <c r="BD2065" s="135"/>
    </row>
    <row r="2066" spans="56:56" ht="15" customHeight="1" x14ac:dyDescent="0.25">
      <c r="BD2066" s="135"/>
    </row>
    <row r="2067" spans="56:56" ht="15" customHeight="1" x14ac:dyDescent="0.25">
      <c r="BD2067" s="135"/>
    </row>
    <row r="2068" spans="56:56" ht="15" customHeight="1" x14ac:dyDescent="0.25">
      <c r="BD2068" s="135"/>
    </row>
    <row r="2069" spans="56:56" ht="15" customHeight="1" x14ac:dyDescent="0.25">
      <c r="BD2069" s="135"/>
    </row>
    <row r="2070" spans="56:56" ht="15" customHeight="1" x14ac:dyDescent="0.25">
      <c r="BD2070" s="135"/>
    </row>
    <row r="2071" spans="56:56" ht="15" customHeight="1" x14ac:dyDescent="0.25">
      <c r="BD2071" s="135"/>
    </row>
    <row r="2072" spans="56:56" ht="15" customHeight="1" x14ac:dyDescent="0.25">
      <c r="BD2072" s="135"/>
    </row>
    <row r="2073" spans="56:56" ht="15" customHeight="1" x14ac:dyDescent="0.25">
      <c r="BD2073" s="135"/>
    </row>
    <row r="2074" spans="56:56" ht="15" customHeight="1" x14ac:dyDescent="0.25">
      <c r="BD2074" s="135"/>
    </row>
    <row r="2075" spans="56:56" ht="15" customHeight="1" x14ac:dyDescent="0.25">
      <c r="BD2075" s="135"/>
    </row>
    <row r="2076" spans="56:56" ht="15" customHeight="1" x14ac:dyDescent="0.25">
      <c r="BD2076" s="135"/>
    </row>
    <row r="2077" spans="56:56" ht="15" customHeight="1" x14ac:dyDescent="0.25">
      <c r="BD2077" s="135"/>
    </row>
    <row r="2078" spans="56:56" ht="15" customHeight="1" x14ac:dyDescent="0.25">
      <c r="BD2078" s="135"/>
    </row>
    <row r="2079" spans="56:56" ht="15" customHeight="1" x14ac:dyDescent="0.25">
      <c r="BD2079" s="135"/>
    </row>
    <row r="2080" spans="56:56" ht="15" customHeight="1" x14ac:dyDescent="0.25">
      <c r="BD2080" s="135"/>
    </row>
    <row r="2081" spans="56:56" ht="15" customHeight="1" x14ac:dyDescent="0.25">
      <c r="BD2081" s="135"/>
    </row>
    <row r="2082" spans="56:56" ht="15" customHeight="1" x14ac:dyDescent="0.25">
      <c r="BD2082" s="135"/>
    </row>
    <row r="2083" spans="56:56" ht="15" customHeight="1" x14ac:dyDescent="0.25">
      <c r="BD2083" s="135"/>
    </row>
    <row r="2084" spans="56:56" ht="15" customHeight="1" x14ac:dyDescent="0.25">
      <c r="BD2084" s="135"/>
    </row>
    <row r="2085" spans="56:56" ht="15" customHeight="1" x14ac:dyDescent="0.25">
      <c r="BD2085" s="135"/>
    </row>
    <row r="2086" spans="56:56" ht="15" customHeight="1" x14ac:dyDescent="0.25">
      <c r="BD2086" s="135"/>
    </row>
    <row r="2087" spans="56:56" ht="15" customHeight="1" x14ac:dyDescent="0.25">
      <c r="BD2087" s="135"/>
    </row>
    <row r="2088" spans="56:56" ht="15" customHeight="1" x14ac:dyDescent="0.25">
      <c r="BD2088" s="135"/>
    </row>
    <row r="2089" spans="56:56" ht="15" customHeight="1" x14ac:dyDescent="0.25">
      <c r="BD2089" s="135"/>
    </row>
    <row r="2090" spans="56:56" ht="15" customHeight="1" x14ac:dyDescent="0.25">
      <c r="BD2090" s="135"/>
    </row>
    <row r="2091" spans="56:56" ht="15" customHeight="1" x14ac:dyDescent="0.25">
      <c r="BD2091" s="135"/>
    </row>
    <row r="2092" spans="56:56" ht="15" customHeight="1" x14ac:dyDescent="0.25">
      <c r="BD2092" s="135"/>
    </row>
    <row r="2093" spans="56:56" ht="15" customHeight="1" x14ac:dyDescent="0.25">
      <c r="BD2093" s="135"/>
    </row>
    <row r="2094" spans="56:56" ht="15" customHeight="1" x14ac:dyDescent="0.25">
      <c r="BD2094" s="135"/>
    </row>
    <row r="2095" spans="56:56" ht="15" customHeight="1" x14ac:dyDescent="0.25">
      <c r="BD2095" s="135"/>
    </row>
    <row r="2096" spans="56:56" ht="15" customHeight="1" x14ac:dyDescent="0.25">
      <c r="BD2096" s="135"/>
    </row>
    <row r="2097" spans="56:56" ht="15" customHeight="1" x14ac:dyDescent="0.25">
      <c r="BD2097" s="135"/>
    </row>
    <row r="2098" spans="56:56" ht="15" customHeight="1" x14ac:dyDescent="0.25">
      <c r="BD2098" s="135"/>
    </row>
    <row r="2099" spans="56:56" ht="15" customHeight="1" x14ac:dyDescent="0.25">
      <c r="BD2099" s="135"/>
    </row>
    <row r="2100" spans="56:56" ht="15" customHeight="1" x14ac:dyDescent="0.25">
      <c r="BD2100" s="135"/>
    </row>
    <row r="2101" spans="56:56" ht="15" customHeight="1" x14ac:dyDescent="0.25">
      <c r="BD2101" s="135"/>
    </row>
    <row r="2102" spans="56:56" ht="15" customHeight="1" x14ac:dyDescent="0.25">
      <c r="BD2102" s="135"/>
    </row>
    <row r="2103" spans="56:56" ht="15" customHeight="1" x14ac:dyDescent="0.25">
      <c r="BD2103" s="135"/>
    </row>
    <row r="2104" spans="56:56" ht="15" customHeight="1" x14ac:dyDescent="0.25">
      <c r="BD2104" s="135"/>
    </row>
    <row r="2105" spans="56:56" ht="15" customHeight="1" x14ac:dyDescent="0.25">
      <c r="BD2105" s="135"/>
    </row>
    <row r="2106" spans="56:56" ht="15" customHeight="1" x14ac:dyDescent="0.25">
      <c r="BD2106" s="135"/>
    </row>
    <row r="2107" spans="56:56" ht="15" customHeight="1" x14ac:dyDescent="0.25">
      <c r="BD2107" s="135"/>
    </row>
    <row r="2108" spans="56:56" ht="15" customHeight="1" x14ac:dyDescent="0.25">
      <c r="BD2108" s="135"/>
    </row>
    <row r="2109" spans="56:56" ht="15" customHeight="1" x14ac:dyDescent="0.25">
      <c r="BD2109" s="135"/>
    </row>
    <row r="2110" spans="56:56" ht="15" customHeight="1" x14ac:dyDescent="0.25">
      <c r="BD2110" s="135"/>
    </row>
    <row r="2111" spans="56:56" ht="15" customHeight="1" x14ac:dyDescent="0.25">
      <c r="BD2111" s="135"/>
    </row>
    <row r="2112" spans="56:56" ht="15" customHeight="1" x14ac:dyDescent="0.25">
      <c r="BD2112" s="135"/>
    </row>
    <row r="2113" spans="56:56" ht="15" customHeight="1" x14ac:dyDescent="0.25">
      <c r="BD2113" s="135"/>
    </row>
    <row r="2114" spans="56:56" ht="15" customHeight="1" x14ac:dyDescent="0.25">
      <c r="BD2114" s="135"/>
    </row>
    <row r="2115" spans="56:56" ht="15" customHeight="1" x14ac:dyDescent="0.25">
      <c r="BD2115" s="135"/>
    </row>
    <row r="2116" spans="56:56" ht="15" customHeight="1" x14ac:dyDescent="0.25">
      <c r="BD2116" s="135"/>
    </row>
    <row r="2117" spans="56:56" ht="15" customHeight="1" x14ac:dyDescent="0.25">
      <c r="BD2117" s="135"/>
    </row>
    <row r="2118" spans="56:56" ht="15" customHeight="1" x14ac:dyDescent="0.25">
      <c r="BD2118" s="135"/>
    </row>
    <row r="2119" spans="56:56" ht="15" customHeight="1" x14ac:dyDescent="0.25">
      <c r="BD2119" s="135"/>
    </row>
    <row r="2120" spans="56:56" ht="15" customHeight="1" x14ac:dyDescent="0.25">
      <c r="BD2120" s="135"/>
    </row>
    <row r="2121" spans="56:56" ht="15" customHeight="1" x14ac:dyDescent="0.25">
      <c r="BD2121" s="135"/>
    </row>
    <row r="2122" spans="56:56" ht="15" customHeight="1" x14ac:dyDescent="0.25">
      <c r="BD2122" s="135"/>
    </row>
    <row r="2123" spans="56:56" ht="15" customHeight="1" x14ac:dyDescent="0.25">
      <c r="BD2123" s="135"/>
    </row>
    <row r="2124" spans="56:56" ht="15" customHeight="1" x14ac:dyDescent="0.25">
      <c r="BD2124" s="135"/>
    </row>
    <row r="2125" spans="56:56" ht="15" customHeight="1" x14ac:dyDescent="0.25">
      <c r="BD2125" s="135"/>
    </row>
    <row r="2126" spans="56:56" ht="15" customHeight="1" x14ac:dyDescent="0.25">
      <c r="BD2126" s="135"/>
    </row>
    <row r="2127" spans="56:56" ht="15" customHeight="1" x14ac:dyDescent="0.25">
      <c r="BD2127" s="135"/>
    </row>
    <row r="2128" spans="56:56" ht="15" customHeight="1" x14ac:dyDescent="0.25">
      <c r="BD2128" s="135"/>
    </row>
    <row r="2129" spans="56:56" ht="15" customHeight="1" x14ac:dyDescent="0.25">
      <c r="BD2129" s="135"/>
    </row>
    <row r="2130" spans="56:56" ht="15" customHeight="1" x14ac:dyDescent="0.25">
      <c r="BD2130" s="135"/>
    </row>
    <row r="2131" spans="56:56" ht="15" customHeight="1" x14ac:dyDescent="0.25">
      <c r="BD2131" s="135"/>
    </row>
    <row r="2132" spans="56:56" ht="15" customHeight="1" x14ac:dyDescent="0.25">
      <c r="BD2132" s="135"/>
    </row>
    <row r="2133" spans="56:56" ht="15" customHeight="1" x14ac:dyDescent="0.25">
      <c r="BD2133" s="135"/>
    </row>
    <row r="2134" spans="56:56" ht="15" customHeight="1" x14ac:dyDescent="0.25">
      <c r="BD2134" s="135"/>
    </row>
    <row r="2135" spans="56:56" ht="15" customHeight="1" x14ac:dyDescent="0.25">
      <c r="BD2135" s="135"/>
    </row>
    <row r="2136" spans="56:56" ht="15" customHeight="1" x14ac:dyDescent="0.25">
      <c r="BD2136" s="135"/>
    </row>
    <row r="2137" spans="56:56" ht="15" customHeight="1" x14ac:dyDescent="0.25">
      <c r="BD2137" s="135"/>
    </row>
    <row r="2138" spans="56:56" ht="15" customHeight="1" x14ac:dyDescent="0.25">
      <c r="BD2138" s="135"/>
    </row>
    <row r="2139" spans="56:56" ht="15" customHeight="1" x14ac:dyDescent="0.25">
      <c r="BD2139" s="135"/>
    </row>
    <row r="2140" spans="56:56" ht="15" customHeight="1" x14ac:dyDescent="0.25">
      <c r="BD2140" s="135"/>
    </row>
    <row r="2141" spans="56:56" ht="15" customHeight="1" x14ac:dyDescent="0.25">
      <c r="BD2141" s="135"/>
    </row>
    <row r="2142" spans="56:56" ht="15" customHeight="1" x14ac:dyDescent="0.25">
      <c r="BD2142" s="135"/>
    </row>
    <row r="2143" spans="56:56" ht="15" customHeight="1" x14ac:dyDescent="0.25">
      <c r="BD2143" s="135"/>
    </row>
    <row r="2144" spans="56:56" ht="15" customHeight="1" x14ac:dyDescent="0.25">
      <c r="BD2144" s="135"/>
    </row>
    <row r="2145" spans="56:56" ht="15" customHeight="1" x14ac:dyDescent="0.25">
      <c r="BD2145" s="135"/>
    </row>
    <row r="2146" spans="56:56" ht="15" customHeight="1" x14ac:dyDescent="0.25">
      <c r="BD2146" s="135"/>
    </row>
    <row r="2147" spans="56:56" ht="15" customHeight="1" x14ac:dyDescent="0.25">
      <c r="BD2147" s="135"/>
    </row>
    <row r="2148" spans="56:56" ht="15" customHeight="1" x14ac:dyDescent="0.25">
      <c r="BD2148" s="135"/>
    </row>
    <row r="2149" spans="56:56" ht="15" customHeight="1" x14ac:dyDescent="0.25">
      <c r="BD2149" s="135"/>
    </row>
    <row r="2150" spans="56:56" ht="15" customHeight="1" x14ac:dyDescent="0.25">
      <c r="BD2150" s="135"/>
    </row>
    <row r="2151" spans="56:56" ht="15" customHeight="1" x14ac:dyDescent="0.25">
      <c r="BD2151" s="135"/>
    </row>
    <row r="2152" spans="56:56" ht="15" customHeight="1" x14ac:dyDescent="0.25">
      <c r="BD2152" s="135"/>
    </row>
    <row r="2153" spans="56:56" ht="15" customHeight="1" x14ac:dyDescent="0.25">
      <c r="BD2153" s="135"/>
    </row>
    <row r="2154" spans="56:56" ht="15" customHeight="1" x14ac:dyDescent="0.25">
      <c r="BD2154" s="135"/>
    </row>
    <row r="2155" spans="56:56" ht="15" customHeight="1" x14ac:dyDescent="0.25">
      <c r="BD2155" s="135"/>
    </row>
    <row r="2156" spans="56:56" ht="15" customHeight="1" x14ac:dyDescent="0.25">
      <c r="BD2156" s="135"/>
    </row>
    <row r="2157" spans="56:56" ht="15" customHeight="1" x14ac:dyDescent="0.25">
      <c r="BD2157" s="135"/>
    </row>
    <row r="2158" spans="56:56" ht="15" customHeight="1" x14ac:dyDescent="0.25">
      <c r="BD2158" s="135"/>
    </row>
    <row r="2159" spans="56:56" ht="15" customHeight="1" x14ac:dyDescent="0.25">
      <c r="BD2159" s="135"/>
    </row>
    <row r="2160" spans="56:56" ht="15" customHeight="1" x14ac:dyDescent="0.25">
      <c r="BD2160" s="135"/>
    </row>
    <row r="2161" spans="56:56" ht="15" customHeight="1" x14ac:dyDescent="0.25">
      <c r="BD2161" s="135"/>
    </row>
  </sheetData>
  <mergeCells count="127">
    <mergeCell ref="T51:X54"/>
    <mergeCell ref="Y51:AC54"/>
    <mergeCell ref="AD51:AH54"/>
    <mergeCell ref="T56:X59"/>
    <mergeCell ref="Y56:AC59"/>
    <mergeCell ref="AD56:AH59"/>
    <mergeCell ref="T41:X44"/>
    <mergeCell ref="Y41:AC44"/>
    <mergeCell ref="AD41:AH44"/>
    <mergeCell ref="T46:X49"/>
    <mergeCell ref="Y46:AC49"/>
    <mergeCell ref="AD46:AH49"/>
    <mergeCell ref="T11:X14"/>
    <mergeCell ref="Y11:AC14"/>
    <mergeCell ref="AD11:AH14"/>
    <mergeCell ref="T16:X19"/>
    <mergeCell ref="Y16:AC19"/>
    <mergeCell ref="AD16:AH19"/>
    <mergeCell ref="BH51:BL54"/>
    <mergeCell ref="BC53:BG54"/>
    <mergeCell ref="BH56:BL59"/>
    <mergeCell ref="BC58:BG59"/>
    <mergeCell ref="BH46:BL49"/>
    <mergeCell ref="BC48:BG49"/>
    <mergeCell ref="T31:X34"/>
    <mergeCell ref="Y31:AC34"/>
    <mergeCell ref="AD31:AH34"/>
    <mergeCell ref="T36:X39"/>
    <mergeCell ref="Y36:AC39"/>
    <mergeCell ref="AD36:AH39"/>
    <mergeCell ref="T21:X24"/>
    <mergeCell ref="Y21:AC24"/>
    <mergeCell ref="AD21:AH24"/>
    <mergeCell ref="AD26:AH29"/>
    <mergeCell ref="T26:X29"/>
    <mergeCell ref="Y26:AC29"/>
    <mergeCell ref="AI1:AJ6"/>
    <mergeCell ref="AK1:AW6"/>
    <mergeCell ref="BH36:BL39"/>
    <mergeCell ref="BC38:BG39"/>
    <mergeCell ref="BH41:BL44"/>
    <mergeCell ref="BC43:BG44"/>
    <mergeCell ref="BH21:BL24"/>
    <mergeCell ref="BC23:BG24"/>
    <mergeCell ref="BH26:BL29"/>
    <mergeCell ref="BC28:BG29"/>
    <mergeCell ref="BH31:BL34"/>
    <mergeCell ref="BC33:BG34"/>
    <mergeCell ref="BH11:BL14"/>
    <mergeCell ref="BC13:BG14"/>
    <mergeCell ref="BH16:BL19"/>
    <mergeCell ref="AS8:AS9"/>
    <mergeCell ref="AU8:AU9"/>
    <mergeCell ref="AV8:AW8"/>
    <mergeCell ref="AX8:AX9"/>
    <mergeCell ref="AS7:AW7"/>
    <mergeCell ref="AX7:BB7"/>
    <mergeCell ref="BC7:BG7"/>
    <mergeCell ref="AI7:AM7"/>
    <mergeCell ref="AN7:AR7"/>
    <mergeCell ref="AT8:AT9"/>
    <mergeCell ref="Z8:Z9"/>
    <mergeCell ref="AA8:AA9"/>
    <mergeCell ref="AB8:AC8"/>
    <mergeCell ref="AD8:AD9"/>
    <mergeCell ref="AE8:AE9"/>
    <mergeCell ref="T8:T9"/>
    <mergeCell ref="U8:U9"/>
    <mergeCell ref="V8:V9"/>
    <mergeCell ref="W8:X8"/>
    <mergeCell ref="Y8:Y9"/>
    <mergeCell ref="AL8:AM8"/>
    <mergeCell ref="AN8:AN9"/>
    <mergeCell ref="AO8:AO9"/>
    <mergeCell ref="AP8:AP9"/>
    <mergeCell ref="AQ8:AR8"/>
    <mergeCell ref="AF8:AF9"/>
    <mergeCell ref="AG8:AH8"/>
    <mergeCell ref="AI8:AI9"/>
    <mergeCell ref="AJ8:AJ9"/>
    <mergeCell ref="AK8:AK9"/>
    <mergeCell ref="A1:B6"/>
    <mergeCell ref="A7:A9"/>
    <mergeCell ref="B7:B9"/>
    <mergeCell ref="C7:N7"/>
    <mergeCell ref="O7:S7"/>
    <mergeCell ref="O8:O9"/>
    <mergeCell ref="P8:P9"/>
    <mergeCell ref="Q8:Q9"/>
    <mergeCell ref="R8:S8"/>
    <mergeCell ref="C1:N6"/>
    <mergeCell ref="O1:P6"/>
    <mergeCell ref="Q1:AH6"/>
    <mergeCell ref="C8:D8"/>
    <mergeCell ref="E8:F8"/>
    <mergeCell ref="G8:H8"/>
    <mergeCell ref="I8:J8"/>
    <mergeCell ref="K8:L8"/>
    <mergeCell ref="M8:N8"/>
    <mergeCell ref="T7:X7"/>
    <mergeCell ref="Y7:AC7"/>
    <mergeCell ref="AD7:AH7"/>
    <mergeCell ref="A35:A39"/>
    <mergeCell ref="A40:A44"/>
    <mergeCell ref="A10:A14"/>
    <mergeCell ref="A50:A54"/>
    <mergeCell ref="A55:A59"/>
    <mergeCell ref="A45:A49"/>
    <mergeCell ref="A15:A19"/>
    <mergeCell ref="A20:A24"/>
    <mergeCell ref="A25:A29"/>
    <mergeCell ref="A30:A34"/>
    <mergeCell ref="BC17:BG19"/>
    <mergeCell ref="AX1:AY6"/>
    <mergeCell ref="BD8:BD9"/>
    <mergeCell ref="BI8:BI9"/>
    <mergeCell ref="AZ1:BL6"/>
    <mergeCell ref="BA8:BB8"/>
    <mergeCell ref="BC8:BC9"/>
    <mergeCell ref="BE8:BE9"/>
    <mergeCell ref="BK8:BL8"/>
    <mergeCell ref="BF8:BG8"/>
    <mergeCell ref="BH8:BH9"/>
    <mergeCell ref="BJ8:BJ9"/>
    <mergeCell ref="BH7:BL7"/>
    <mergeCell ref="AZ8:AZ9"/>
    <mergeCell ref="AY8:AY9"/>
  </mergeCell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39"/>
  <sheetViews>
    <sheetView zoomScale="80" zoomScaleNormal="80" zoomScaleSheetLayoutView="70" workbookViewId="0">
      <pane xSplit="2" ySplit="9" topLeftCell="C10" activePane="bottomRight" state="frozen"/>
      <selection pane="topRight" activeCell="C1" sqref="C1"/>
      <selection pane="bottomLeft" activeCell="A10" sqref="A10"/>
      <selection pane="bottomRight" sqref="A1:B6"/>
    </sheetView>
  </sheetViews>
  <sheetFormatPr defaultColWidth="19.7109375" defaultRowHeight="15.75" x14ac:dyDescent="0.25"/>
  <cols>
    <col min="1" max="22" width="19.7109375" style="47"/>
    <col min="23" max="24" width="19.7109375" style="48"/>
    <col min="25" max="27" width="19.7109375" style="47"/>
    <col min="28" max="29" width="19.7109375" style="48"/>
    <col min="30" max="32" width="19.7109375" style="47"/>
    <col min="33" max="34" width="19.7109375" style="48"/>
    <col min="35" max="16384" width="19.7109375" style="47"/>
  </cols>
  <sheetData>
    <row r="1" spans="1:66" s="62" customFormat="1" ht="23.1" customHeight="1" x14ac:dyDescent="0.25">
      <c r="A1" s="269"/>
      <c r="B1" s="269"/>
      <c r="C1" s="268" t="s">
        <v>76</v>
      </c>
      <c r="D1" s="268"/>
      <c r="E1" s="268"/>
      <c r="F1" s="268"/>
      <c r="G1" s="268"/>
      <c r="H1" s="268"/>
      <c r="I1" s="268"/>
      <c r="J1" s="268"/>
      <c r="K1" s="268"/>
      <c r="L1" s="268"/>
      <c r="M1" s="268"/>
      <c r="N1" s="268"/>
      <c r="O1" s="269"/>
      <c r="P1" s="269"/>
      <c r="Q1" s="268" t="s">
        <v>76</v>
      </c>
      <c r="R1" s="268"/>
      <c r="S1" s="268"/>
      <c r="T1" s="268"/>
      <c r="U1" s="268"/>
      <c r="V1" s="268"/>
      <c r="W1" s="268"/>
      <c r="X1" s="268"/>
      <c r="Y1" s="268"/>
      <c r="Z1" s="268"/>
      <c r="AA1" s="268"/>
      <c r="AB1" s="268"/>
      <c r="AC1" s="268"/>
      <c r="AD1" s="268"/>
      <c r="AE1" s="268"/>
      <c r="AF1" s="268"/>
      <c r="AG1" s="268"/>
      <c r="AH1" s="268"/>
      <c r="AI1" s="269"/>
      <c r="AJ1" s="269"/>
      <c r="AK1" s="268" t="s">
        <v>76</v>
      </c>
      <c r="AL1" s="269"/>
      <c r="AM1" s="269"/>
      <c r="AN1" s="269"/>
      <c r="AO1" s="269"/>
      <c r="AP1" s="269"/>
      <c r="AQ1" s="269"/>
      <c r="AR1" s="269"/>
      <c r="AS1" s="269"/>
      <c r="AT1" s="269"/>
      <c r="AU1" s="269"/>
      <c r="AV1" s="269"/>
      <c r="AW1" s="269"/>
      <c r="AX1" s="269"/>
      <c r="AY1" s="269"/>
      <c r="AZ1" s="268" t="s">
        <v>76</v>
      </c>
      <c r="BA1" s="268"/>
      <c r="BB1" s="268"/>
      <c r="BC1" s="268"/>
      <c r="BD1" s="268"/>
      <c r="BE1" s="268"/>
      <c r="BF1" s="268"/>
      <c r="BG1" s="268"/>
      <c r="BH1" s="268"/>
      <c r="BI1" s="268"/>
      <c r="BJ1" s="268"/>
      <c r="BK1" s="268"/>
      <c r="BL1" s="268"/>
    </row>
    <row r="2" spans="1:66" s="62" customFormat="1" ht="23.1" customHeight="1" x14ac:dyDescent="0.25">
      <c r="A2" s="269"/>
      <c r="B2" s="269"/>
      <c r="C2" s="268"/>
      <c r="D2" s="268"/>
      <c r="E2" s="268"/>
      <c r="F2" s="268"/>
      <c r="G2" s="268"/>
      <c r="H2" s="268"/>
      <c r="I2" s="268"/>
      <c r="J2" s="268"/>
      <c r="K2" s="268"/>
      <c r="L2" s="268"/>
      <c r="M2" s="268"/>
      <c r="N2" s="268"/>
      <c r="O2" s="269"/>
      <c r="P2" s="269"/>
      <c r="Q2" s="268"/>
      <c r="R2" s="268"/>
      <c r="S2" s="268"/>
      <c r="T2" s="268"/>
      <c r="U2" s="268"/>
      <c r="V2" s="268"/>
      <c r="W2" s="268"/>
      <c r="X2" s="268"/>
      <c r="Y2" s="268"/>
      <c r="Z2" s="268"/>
      <c r="AA2" s="268"/>
      <c r="AB2" s="268"/>
      <c r="AC2" s="268"/>
      <c r="AD2" s="268"/>
      <c r="AE2" s="268"/>
      <c r="AF2" s="268"/>
      <c r="AG2" s="268"/>
      <c r="AH2" s="268"/>
      <c r="AI2" s="269"/>
      <c r="AJ2" s="269"/>
      <c r="AK2" s="269"/>
      <c r="AL2" s="269"/>
      <c r="AM2" s="269"/>
      <c r="AN2" s="269"/>
      <c r="AO2" s="269"/>
      <c r="AP2" s="269"/>
      <c r="AQ2" s="269"/>
      <c r="AR2" s="269"/>
      <c r="AS2" s="269"/>
      <c r="AT2" s="269"/>
      <c r="AU2" s="269"/>
      <c r="AV2" s="269"/>
      <c r="AW2" s="269"/>
      <c r="AX2" s="269"/>
      <c r="AY2" s="269"/>
      <c r="AZ2" s="268"/>
      <c r="BA2" s="268"/>
      <c r="BB2" s="268"/>
      <c r="BC2" s="268"/>
      <c r="BD2" s="268"/>
      <c r="BE2" s="268"/>
      <c r="BF2" s="268"/>
      <c r="BG2" s="268"/>
      <c r="BH2" s="268"/>
      <c r="BI2" s="268"/>
      <c r="BJ2" s="268"/>
      <c r="BK2" s="268"/>
      <c r="BL2" s="268"/>
    </row>
    <row r="3" spans="1:66" s="62" customFormat="1" ht="23.1" customHeight="1" x14ac:dyDescent="0.25">
      <c r="A3" s="269"/>
      <c r="B3" s="269"/>
      <c r="C3" s="268"/>
      <c r="D3" s="268"/>
      <c r="E3" s="268"/>
      <c r="F3" s="268"/>
      <c r="G3" s="268"/>
      <c r="H3" s="268"/>
      <c r="I3" s="268"/>
      <c r="J3" s="268"/>
      <c r="K3" s="268"/>
      <c r="L3" s="268"/>
      <c r="M3" s="268"/>
      <c r="N3" s="268"/>
      <c r="O3" s="269"/>
      <c r="P3" s="269"/>
      <c r="Q3" s="268"/>
      <c r="R3" s="268"/>
      <c r="S3" s="268"/>
      <c r="T3" s="268"/>
      <c r="U3" s="268"/>
      <c r="V3" s="268"/>
      <c r="W3" s="268"/>
      <c r="X3" s="268"/>
      <c r="Y3" s="268"/>
      <c r="Z3" s="268"/>
      <c r="AA3" s="268"/>
      <c r="AB3" s="268"/>
      <c r="AC3" s="268"/>
      <c r="AD3" s="268"/>
      <c r="AE3" s="268"/>
      <c r="AF3" s="268"/>
      <c r="AG3" s="268"/>
      <c r="AH3" s="268"/>
      <c r="AI3" s="269"/>
      <c r="AJ3" s="269"/>
      <c r="AK3" s="269"/>
      <c r="AL3" s="269"/>
      <c r="AM3" s="269"/>
      <c r="AN3" s="269"/>
      <c r="AO3" s="269"/>
      <c r="AP3" s="269"/>
      <c r="AQ3" s="269"/>
      <c r="AR3" s="269"/>
      <c r="AS3" s="269"/>
      <c r="AT3" s="269"/>
      <c r="AU3" s="269"/>
      <c r="AV3" s="269"/>
      <c r="AW3" s="269"/>
      <c r="AX3" s="269"/>
      <c r="AY3" s="269"/>
      <c r="AZ3" s="268"/>
      <c r="BA3" s="268"/>
      <c r="BB3" s="268"/>
      <c r="BC3" s="268"/>
      <c r="BD3" s="268"/>
      <c r="BE3" s="268"/>
      <c r="BF3" s="268"/>
      <c r="BG3" s="268"/>
      <c r="BH3" s="268"/>
      <c r="BI3" s="268"/>
      <c r="BJ3" s="268"/>
      <c r="BK3" s="268"/>
      <c r="BL3" s="268"/>
    </row>
    <row r="4" spans="1:66" s="62" customFormat="1" ht="23.1" customHeight="1" x14ac:dyDescent="0.25">
      <c r="A4" s="269"/>
      <c r="B4" s="269"/>
      <c r="C4" s="268"/>
      <c r="D4" s="268"/>
      <c r="E4" s="268"/>
      <c r="F4" s="268"/>
      <c r="G4" s="268"/>
      <c r="H4" s="268"/>
      <c r="I4" s="268"/>
      <c r="J4" s="268"/>
      <c r="K4" s="268"/>
      <c r="L4" s="268"/>
      <c r="M4" s="268"/>
      <c r="N4" s="268"/>
      <c r="O4" s="269"/>
      <c r="P4" s="269"/>
      <c r="Q4" s="268"/>
      <c r="R4" s="268"/>
      <c r="S4" s="268"/>
      <c r="T4" s="268"/>
      <c r="U4" s="268"/>
      <c r="V4" s="268"/>
      <c r="W4" s="268"/>
      <c r="X4" s="268"/>
      <c r="Y4" s="268"/>
      <c r="Z4" s="268"/>
      <c r="AA4" s="268"/>
      <c r="AB4" s="268"/>
      <c r="AC4" s="268"/>
      <c r="AD4" s="268"/>
      <c r="AE4" s="268"/>
      <c r="AF4" s="268"/>
      <c r="AG4" s="268"/>
      <c r="AH4" s="268"/>
      <c r="AI4" s="269"/>
      <c r="AJ4" s="269"/>
      <c r="AK4" s="269"/>
      <c r="AL4" s="269"/>
      <c r="AM4" s="269"/>
      <c r="AN4" s="269"/>
      <c r="AO4" s="269"/>
      <c r="AP4" s="269"/>
      <c r="AQ4" s="269"/>
      <c r="AR4" s="269"/>
      <c r="AS4" s="269"/>
      <c r="AT4" s="269"/>
      <c r="AU4" s="269"/>
      <c r="AV4" s="269"/>
      <c r="AW4" s="269"/>
      <c r="AX4" s="269"/>
      <c r="AY4" s="269"/>
      <c r="AZ4" s="268"/>
      <c r="BA4" s="268"/>
      <c r="BB4" s="268"/>
      <c r="BC4" s="268"/>
      <c r="BD4" s="268"/>
      <c r="BE4" s="268"/>
      <c r="BF4" s="268"/>
      <c r="BG4" s="268"/>
      <c r="BH4" s="268"/>
      <c r="BI4" s="268"/>
      <c r="BJ4" s="268"/>
      <c r="BK4" s="268"/>
      <c r="BL4" s="268"/>
    </row>
    <row r="5" spans="1:66" s="62" customFormat="1" ht="23.25" customHeight="1" x14ac:dyDescent="0.25">
      <c r="A5" s="269"/>
      <c r="B5" s="269"/>
      <c r="C5" s="268"/>
      <c r="D5" s="268"/>
      <c r="E5" s="268"/>
      <c r="F5" s="268"/>
      <c r="G5" s="268"/>
      <c r="H5" s="268"/>
      <c r="I5" s="268"/>
      <c r="J5" s="268"/>
      <c r="K5" s="268"/>
      <c r="L5" s="268"/>
      <c r="M5" s="268"/>
      <c r="N5" s="268"/>
      <c r="O5" s="269"/>
      <c r="P5" s="269"/>
      <c r="Q5" s="268"/>
      <c r="R5" s="268"/>
      <c r="S5" s="268"/>
      <c r="T5" s="268"/>
      <c r="U5" s="268"/>
      <c r="V5" s="268"/>
      <c r="W5" s="268"/>
      <c r="X5" s="268"/>
      <c r="Y5" s="268"/>
      <c r="Z5" s="268"/>
      <c r="AA5" s="268"/>
      <c r="AB5" s="268"/>
      <c r="AC5" s="268"/>
      <c r="AD5" s="268"/>
      <c r="AE5" s="268"/>
      <c r="AF5" s="268"/>
      <c r="AG5" s="268"/>
      <c r="AH5" s="268"/>
      <c r="AI5" s="269"/>
      <c r="AJ5" s="269"/>
      <c r="AK5" s="269"/>
      <c r="AL5" s="269"/>
      <c r="AM5" s="269"/>
      <c r="AN5" s="269"/>
      <c r="AO5" s="269"/>
      <c r="AP5" s="269"/>
      <c r="AQ5" s="269"/>
      <c r="AR5" s="269"/>
      <c r="AS5" s="269"/>
      <c r="AT5" s="269"/>
      <c r="AU5" s="269"/>
      <c r="AV5" s="269"/>
      <c r="AW5" s="269"/>
      <c r="AX5" s="269"/>
      <c r="AY5" s="269"/>
      <c r="AZ5" s="268"/>
      <c r="BA5" s="268"/>
      <c r="BB5" s="268"/>
      <c r="BC5" s="268"/>
      <c r="BD5" s="268"/>
      <c r="BE5" s="268"/>
      <c r="BF5" s="268"/>
      <c r="BG5" s="268"/>
      <c r="BH5" s="268"/>
      <c r="BI5" s="268"/>
      <c r="BJ5" s="268"/>
      <c r="BK5" s="268"/>
      <c r="BL5" s="268"/>
    </row>
    <row r="6" spans="1:66" s="62" customFormat="1" ht="23.1" customHeight="1" thickBot="1" x14ac:dyDescent="0.3">
      <c r="A6" s="270"/>
      <c r="B6" s="270"/>
      <c r="C6" s="291"/>
      <c r="D6" s="291"/>
      <c r="E6" s="291"/>
      <c r="F6" s="291"/>
      <c r="G6" s="291"/>
      <c r="H6" s="291"/>
      <c r="I6" s="291"/>
      <c r="J6" s="291"/>
      <c r="K6" s="291"/>
      <c r="L6" s="291"/>
      <c r="M6" s="291"/>
      <c r="N6" s="291"/>
      <c r="O6" s="270"/>
      <c r="P6" s="270"/>
      <c r="Q6" s="291"/>
      <c r="R6" s="291"/>
      <c r="S6" s="291"/>
      <c r="T6" s="291"/>
      <c r="U6" s="291"/>
      <c r="V6" s="291"/>
      <c r="W6" s="291"/>
      <c r="X6" s="291"/>
      <c r="Y6" s="291"/>
      <c r="Z6" s="291"/>
      <c r="AA6" s="291"/>
      <c r="AB6" s="291"/>
      <c r="AC6" s="291"/>
      <c r="AD6" s="291"/>
      <c r="AE6" s="291"/>
      <c r="AF6" s="291"/>
      <c r="AG6" s="291"/>
      <c r="AH6" s="291"/>
      <c r="AI6" s="270"/>
      <c r="AJ6" s="270"/>
      <c r="AK6" s="270"/>
      <c r="AL6" s="270"/>
      <c r="AM6" s="270"/>
      <c r="AN6" s="270"/>
      <c r="AO6" s="270"/>
      <c r="AP6" s="270"/>
      <c r="AQ6" s="270"/>
      <c r="AR6" s="270"/>
      <c r="AS6" s="270"/>
      <c r="AT6" s="270"/>
      <c r="AU6" s="270"/>
      <c r="AV6" s="270"/>
      <c r="AW6" s="270"/>
      <c r="AX6" s="270"/>
      <c r="AY6" s="270"/>
      <c r="AZ6" s="291"/>
      <c r="BA6" s="291"/>
      <c r="BB6" s="291"/>
      <c r="BC6" s="291"/>
      <c r="BD6" s="291"/>
      <c r="BE6" s="291"/>
      <c r="BF6" s="291"/>
      <c r="BG6" s="291"/>
      <c r="BH6" s="291"/>
      <c r="BI6" s="291"/>
      <c r="BJ6" s="291"/>
      <c r="BK6" s="291"/>
      <c r="BL6" s="291"/>
    </row>
    <row r="7" spans="1:66" ht="24" customHeight="1" thickBot="1" x14ac:dyDescent="0.3">
      <c r="A7" s="279" t="s">
        <v>40</v>
      </c>
      <c r="B7" s="280" t="s">
        <v>41</v>
      </c>
      <c r="C7" s="278" t="s">
        <v>57</v>
      </c>
      <c r="D7" s="278"/>
      <c r="E7" s="278"/>
      <c r="F7" s="278"/>
      <c r="G7" s="278"/>
      <c r="H7" s="278"/>
      <c r="I7" s="278"/>
      <c r="J7" s="278"/>
      <c r="K7" s="278"/>
      <c r="L7" s="278"/>
      <c r="M7" s="278"/>
      <c r="N7" s="278"/>
      <c r="O7" s="271" t="s">
        <v>58</v>
      </c>
      <c r="P7" s="271"/>
      <c r="Q7" s="271"/>
      <c r="R7" s="272"/>
      <c r="S7" s="272"/>
      <c r="T7" s="278" t="s">
        <v>59</v>
      </c>
      <c r="U7" s="278"/>
      <c r="V7" s="278"/>
      <c r="W7" s="278"/>
      <c r="X7" s="278"/>
      <c r="Y7" s="278" t="s">
        <v>68</v>
      </c>
      <c r="Z7" s="278"/>
      <c r="AA7" s="278"/>
      <c r="AB7" s="278"/>
      <c r="AC7" s="278"/>
      <c r="AD7" s="278" t="s">
        <v>61</v>
      </c>
      <c r="AE7" s="278"/>
      <c r="AF7" s="278"/>
      <c r="AG7" s="278"/>
      <c r="AH7" s="278"/>
      <c r="AI7" s="271" t="s">
        <v>62</v>
      </c>
      <c r="AJ7" s="271"/>
      <c r="AK7" s="271"/>
      <c r="AL7" s="272"/>
      <c r="AM7" s="272"/>
      <c r="AN7" s="271" t="s">
        <v>63</v>
      </c>
      <c r="AO7" s="271"/>
      <c r="AP7" s="271"/>
      <c r="AQ7" s="272"/>
      <c r="AR7" s="272"/>
      <c r="AS7" s="271" t="s">
        <v>64</v>
      </c>
      <c r="AT7" s="271"/>
      <c r="AU7" s="271"/>
      <c r="AV7" s="272"/>
      <c r="AW7" s="272"/>
      <c r="AX7" s="271" t="s">
        <v>65</v>
      </c>
      <c r="AY7" s="271"/>
      <c r="AZ7" s="271"/>
      <c r="BA7" s="272"/>
      <c r="BB7" s="272"/>
      <c r="BC7" s="271" t="s">
        <v>66</v>
      </c>
      <c r="BD7" s="271"/>
      <c r="BE7" s="271"/>
      <c r="BF7" s="272"/>
      <c r="BG7" s="272"/>
      <c r="BH7" s="271" t="s">
        <v>67</v>
      </c>
      <c r="BI7" s="271"/>
      <c r="BJ7" s="271"/>
      <c r="BK7" s="272"/>
      <c r="BL7" s="272"/>
    </row>
    <row r="8" spans="1:66" ht="50.1" customHeight="1" thickBot="1" x14ac:dyDescent="0.3">
      <c r="A8" s="279"/>
      <c r="B8" s="280"/>
      <c r="C8" s="276" t="s">
        <v>42</v>
      </c>
      <c r="D8" s="276"/>
      <c r="E8" s="277" t="s">
        <v>43</v>
      </c>
      <c r="F8" s="277"/>
      <c r="G8" s="277" t="s">
        <v>44</v>
      </c>
      <c r="H8" s="277"/>
      <c r="I8" s="277" t="s">
        <v>45</v>
      </c>
      <c r="J8" s="277"/>
      <c r="K8" s="277" t="s">
        <v>46</v>
      </c>
      <c r="L8" s="277"/>
      <c r="M8" s="277" t="s">
        <v>47</v>
      </c>
      <c r="N8" s="277"/>
      <c r="O8" s="277" t="s">
        <v>42</v>
      </c>
      <c r="P8" s="276" t="s">
        <v>0</v>
      </c>
      <c r="Q8" s="277" t="s">
        <v>54</v>
      </c>
      <c r="R8" s="292" t="s">
        <v>45</v>
      </c>
      <c r="S8" s="292"/>
      <c r="T8" s="277" t="s">
        <v>42</v>
      </c>
      <c r="U8" s="276" t="s">
        <v>0</v>
      </c>
      <c r="V8" s="277" t="s">
        <v>54</v>
      </c>
      <c r="W8" s="292" t="s">
        <v>45</v>
      </c>
      <c r="X8" s="292"/>
      <c r="Y8" s="277" t="s">
        <v>42</v>
      </c>
      <c r="Z8" s="276" t="s">
        <v>0</v>
      </c>
      <c r="AA8" s="277" t="s">
        <v>54</v>
      </c>
      <c r="AB8" s="292" t="s">
        <v>45</v>
      </c>
      <c r="AC8" s="292"/>
      <c r="AD8" s="277" t="s">
        <v>42</v>
      </c>
      <c r="AE8" s="276" t="s">
        <v>0</v>
      </c>
      <c r="AF8" s="277" t="s">
        <v>54</v>
      </c>
      <c r="AG8" s="292" t="s">
        <v>45</v>
      </c>
      <c r="AH8" s="292"/>
      <c r="AI8" s="292" t="s">
        <v>42</v>
      </c>
      <c r="AJ8" s="293" t="s">
        <v>0</v>
      </c>
      <c r="AK8" s="292" t="s">
        <v>54</v>
      </c>
      <c r="AL8" s="292" t="s">
        <v>45</v>
      </c>
      <c r="AM8" s="292"/>
      <c r="AN8" s="277" t="s">
        <v>42</v>
      </c>
      <c r="AO8" s="276" t="s">
        <v>0</v>
      </c>
      <c r="AP8" s="277" t="s">
        <v>54</v>
      </c>
      <c r="AQ8" s="277" t="s">
        <v>45</v>
      </c>
      <c r="AR8" s="277"/>
      <c r="AS8" s="277" t="s">
        <v>42</v>
      </c>
      <c r="AT8" s="276" t="s">
        <v>0</v>
      </c>
      <c r="AU8" s="277" t="s">
        <v>54</v>
      </c>
      <c r="AV8" s="277" t="s">
        <v>45</v>
      </c>
      <c r="AW8" s="277"/>
      <c r="AX8" s="277" t="s">
        <v>42</v>
      </c>
      <c r="AY8" s="276" t="s">
        <v>0</v>
      </c>
      <c r="AZ8" s="277" t="s">
        <v>54</v>
      </c>
      <c r="BA8" s="277" t="s">
        <v>45</v>
      </c>
      <c r="BB8" s="277"/>
      <c r="BC8" s="277" t="s">
        <v>42</v>
      </c>
      <c r="BD8" s="276" t="s">
        <v>0</v>
      </c>
      <c r="BE8" s="277" t="s">
        <v>54</v>
      </c>
      <c r="BF8" s="277" t="s">
        <v>45</v>
      </c>
      <c r="BG8" s="277"/>
      <c r="BH8" s="277" t="s">
        <v>42</v>
      </c>
      <c r="BI8" s="276" t="s">
        <v>0</v>
      </c>
      <c r="BJ8" s="277" t="s">
        <v>54</v>
      </c>
      <c r="BK8" s="277" t="s">
        <v>45</v>
      </c>
      <c r="BL8" s="277"/>
      <c r="BN8" s="48"/>
    </row>
    <row r="9" spans="1:66" ht="24" customHeight="1" thickBot="1" x14ac:dyDescent="0.3">
      <c r="A9" s="279"/>
      <c r="B9" s="280"/>
      <c r="C9" s="98" t="s">
        <v>48</v>
      </c>
      <c r="D9" s="98" t="s">
        <v>49</v>
      </c>
      <c r="E9" s="98" t="s">
        <v>48</v>
      </c>
      <c r="F9" s="98" t="s">
        <v>49</v>
      </c>
      <c r="G9" s="98" t="s">
        <v>48</v>
      </c>
      <c r="H9" s="98" t="s">
        <v>49</v>
      </c>
      <c r="I9" s="98" t="s">
        <v>50</v>
      </c>
      <c r="J9" s="98" t="s">
        <v>51</v>
      </c>
      <c r="K9" s="98" t="s">
        <v>48</v>
      </c>
      <c r="L9" s="98" t="s">
        <v>49</v>
      </c>
      <c r="M9" s="98" t="s">
        <v>48</v>
      </c>
      <c r="N9" s="98" t="s">
        <v>49</v>
      </c>
      <c r="O9" s="277"/>
      <c r="P9" s="276"/>
      <c r="Q9" s="277"/>
      <c r="R9" s="99" t="s">
        <v>50</v>
      </c>
      <c r="S9" s="99" t="s">
        <v>51</v>
      </c>
      <c r="T9" s="277"/>
      <c r="U9" s="276"/>
      <c r="V9" s="277"/>
      <c r="W9" s="99" t="s">
        <v>50</v>
      </c>
      <c r="X9" s="99" t="s">
        <v>51</v>
      </c>
      <c r="Y9" s="277"/>
      <c r="Z9" s="276"/>
      <c r="AA9" s="277"/>
      <c r="AB9" s="99" t="s">
        <v>50</v>
      </c>
      <c r="AC9" s="99" t="s">
        <v>51</v>
      </c>
      <c r="AD9" s="277"/>
      <c r="AE9" s="276"/>
      <c r="AF9" s="277"/>
      <c r="AG9" s="99" t="s">
        <v>50</v>
      </c>
      <c r="AH9" s="99" t="s">
        <v>51</v>
      </c>
      <c r="AI9" s="292"/>
      <c r="AJ9" s="293"/>
      <c r="AK9" s="292"/>
      <c r="AL9" s="99" t="s">
        <v>50</v>
      </c>
      <c r="AM9" s="99" t="s">
        <v>51</v>
      </c>
      <c r="AN9" s="277"/>
      <c r="AO9" s="276"/>
      <c r="AP9" s="277"/>
      <c r="AQ9" s="99" t="s">
        <v>50</v>
      </c>
      <c r="AR9" s="99" t="s">
        <v>51</v>
      </c>
      <c r="AS9" s="277"/>
      <c r="AT9" s="276"/>
      <c r="AU9" s="277"/>
      <c r="AV9" s="99" t="s">
        <v>50</v>
      </c>
      <c r="AW9" s="99" t="s">
        <v>51</v>
      </c>
      <c r="AX9" s="277"/>
      <c r="AY9" s="276"/>
      <c r="AZ9" s="277"/>
      <c r="BA9" s="99" t="s">
        <v>50</v>
      </c>
      <c r="BB9" s="99" t="s">
        <v>51</v>
      </c>
      <c r="BC9" s="277"/>
      <c r="BD9" s="276"/>
      <c r="BE9" s="277"/>
      <c r="BF9" s="99" t="s">
        <v>50</v>
      </c>
      <c r="BG9" s="99" t="s">
        <v>51</v>
      </c>
      <c r="BH9" s="277"/>
      <c r="BI9" s="276"/>
      <c r="BJ9" s="277"/>
      <c r="BK9" s="98" t="s">
        <v>50</v>
      </c>
      <c r="BL9" s="98" t="s">
        <v>51</v>
      </c>
      <c r="BN9" s="48"/>
    </row>
    <row r="10" spans="1:66" ht="37.5" customHeight="1" thickBot="1" x14ac:dyDescent="0.3">
      <c r="A10" s="327" t="s">
        <v>31</v>
      </c>
      <c r="B10" s="102" t="s">
        <v>2</v>
      </c>
      <c r="C10" s="52">
        <v>54818.46</v>
      </c>
      <c r="D10" s="52">
        <v>49000</v>
      </c>
      <c r="E10" s="54">
        <v>51082.96</v>
      </c>
      <c r="F10" s="52">
        <v>45000</v>
      </c>
      <c r="G10" s="54">
        <v>55648.05</v>
      </c>
      <c r="H10" s="53">
        <v>51000</v>
      </c>
      <c r="I10" s="168" t="s">
        <v>52</v>
      </c>
      <c r="J10" s="74" t="s">
        <v>55</v>
      </c>
      <c r="K10" s="328" t="s">
        <v>56</v>
      </c>
      <c r="L10" s="329"/>
      <c r="M10" s="332" t="s">
        <v>56</v>
      </c>
      <c r="N10" s="333"/>
      <c r="O10" s="50">
        <v>0.13600000000000001</v>
      </c>
      <c r="P10" s="73">
        <v>0.13500000000000001</v>
      </c>
      <c r="Q10" s="50">
        <v>0.13700000000000001</v>
      </c>
      <c r="R10" s="70" t="s">
        <v>108</v>
      </c>
      <c r="S10" s="71" t="s">
        <v>74</v>
      </c>
      <c r="T10" s="149">
        <v>0.17599999999999999</v>
      </c>
      <c r="U10" s="73">
        <v>0.17199999999999999</v>
      </c>
      <c r="V10" s="73">
        <v>0.19500000000000001</v>
      </c>
      <c r="W10" s="168" t="s">
        <v>52</v>
      </c>
      <c r="X10" s="169" t="s">
        <v>53</v>
      </c>
      <c r="Y10" s="128">
        <v>0.26400000000000001</v>
      </c>
      <c r="Z10" s="73">
        <v>0.248</v>
      </c>
      <c r="AA10" s="73">
        <v>0.33</v>
      </c>
      <c r="AB10" s="168" t="s">
        <v>52</v>
      </c>
      <c r="AC10" s="171" t="s">
        <v>53</v>
      </c>
      <c r="AD10" s="149">
        <v>0.14399999999999999</v>
      </c>
      <c r="AE10" s="73">
        <v>0.14499999999999999</v>
      </c>
      <c r="AF10" s="73">
        <v>0.13900000000000001</v>
      </c>
      <c r="AG10" s="168" t="s">
        <v>52</v>
      </c>
      <c r="AH10" s="169" t="s">
        <v>53</v>
      </c>
      <c r="AI10" s="56">
        <v>0.77300000000000013</v>
      </c>
      <c r="AJ10" s="57">
        <v>0.7340000000000001</v>
      </c>
      <c r="AK10" s="56">
        <v>0.78100000000000014</v>
      </c>
      <c r="AL10" s="70" t="s">
        <v>52</v>
      </c>
      <c r="AM10" s="78" t="s">
        <v>53</v>
      </c>
      <c r="AN10" s="58">
        <v>0.70800000000000007</v>
      </c>
      <c r="AO10" s="57">
        <v>0.66600000000000004</v>
      </c>
      <c r="AP10" s="57">
        <v>0.71900000000000008</v>
      </c>
      <c r="AQ10" s="70" t="s">
        <v>52</v>
      </c>
      <c r="AR10" s="78" t="s">
        <v>53</v>
      </c>
      <c r="AS10" s="56">
        <v>6.5000000000000002E-2</v>
      </c>
      <c r="AT10" s="57">
        <v>6.8000000000000005E-2</v>
      </c>
      <c r="AU10" s="57">
        <v>6.2E-2</v>
      </c>
      <c r="AV10" s="168" t="s">
        <v>110</v>
      </c>
      <c r="AW10" s="74" t="s">
        <v>74</v>
      </c>
      <c r="AX10" s="56">
        <v>0.755</v>
      </c>
      <c r="AY10" s="57">
        <v>0.78900000000000003</v>
      </c>
      <c r="AZ10" s="57">
        <v>0.747</v>
      </c>
      <c r="BA10" s="95" t="s">
        <v>52</v>
      </c>
      <c r="BB10" s="145" t="s">
        <v>53</v>
      </c>
      <c r="BC10" s="56">
        <v>2.7E-2</v>
      </c>
      <c r="BD10" s="57">
        <v>0.13</v>
      </c>
      <c r="BE10" s="57">
        <v>1E-3</v>
      </c>
      <c r="BF10" s="171" t="s">
        <v>52</v>
      </c>
      <c r="BG10" s="169" t="s">
        <v>75</v>
      </c>
      <c r="BH10" s="50">
        <v>9.0999999999999998E-2</v>
      </c>
      <c r="BI10" s="73">
        <v>2.8000000000000001E-2</v>
      </c>
      <c r="BJ10" s="73">
        <v>0.10100000000000001</v>
      </c>
      <c r="BK10" s="96" t="s">
        <v>52</v>
      </c>
      <c r="BL10" s="169" t="s">
        <v>53</v>
      </c>
    </row>
    <row r="11" spans="1:66" ht="37.5" customHeight="1" thickBot="1" x14ac:dyDescent="0.3">
      <c r="A11" s="309"/>
      <c r="B11" s="101" t="s">
        <v>3</v>
      </c>
      <c r="C11" s="80">
        <v>44149.98</v>
      </c>
      <c r="D11" s="80">
        <v>39000</v>
      </c>
      <c r="E11" s="81">
        <v>41251.22</v>
      </c>
      <c r="F11" s="80">
        <v>37000</v>
      </c>
      <c r="G11" s="81">
        <v>44754.19</v>
      </c>
      <c r="H11" s="82">
        <v>39000</v>
      </c>
      <c r="I11" s="83" t="s">
        <v>52</v>
      </c>
      <c r="J11" s="87" t="s">
        <v>55</v>
      </c>
      <c r="K11" s="330"/>
      <c r="L11" s="331"/>
      <c r="M11" s="334"/>
      <c r="N11" s="335"/>
      <c r="O11" s="119">
        <v>0.13400000000000001</v>
      </c>
      <c r="P11" s="60">
        <v>0.14799999999999999</v>
      </c>
      <c r="Q11" s="120">
        <v>0.13100000000000001</v>
      </c>
      <c r="R11" s="85" t="s">
        <v>108</v>
      </c>
      <c r="S11" s="121" t="s">
        <v>74</v>
      </c>
      <c r="T11" s="336" t="s">
        <v>56</v>
      </c>
      <c r="U11" s="337"/>
      <c r="V11" s="337"/>
      <c r="W11" s="337"/>
      <c r="X11" s="338"/>
      <c r="Y11" s="336" t="s">
        <v>56</v>
      </c>
      <c r="Z11" s="337"/>
      <c r="AA11" s="337"/>
      <c r="AB11" s="337"/>
      <c r="AC11" s="338"/>
      <c r="AD11" s="336" t="s">
        <v>56</v>
      </c>
      <c r="AE11" s="337"/>
      <c r="AF11" s="337"/>
      <c r="AG11" s="337"/>
      <c r="AH11" s="338"/>
      <c r="AI11" s="59">
        <v>0.81700000000000006</v>
      </c>
      <c r="AJ11" s="60">
        <v>0.78500000000000003</v>
      </c>
      <c r="AK11" s="59">
        <v>0.82600000000000007</v>
      </c>
      <c r="AL11" s="83" t="s">
        <v>52</v>
      </c>
      <c r="AM11" s="87" t="s">
        <v>53</v>
      </c>
      <c r="AN11" s="61">
        <v>0.78</v>
      </c>
      <c r="AO11" s="60">
        <v>0.74099999999999999</v>
      </c>
      <c r="AP11" s="60">
        <v>0.79</v>
      </c>
      <c r="AQ11" s="83" t="s">
        <v>52</v>
      </c>
      <c r="AR11" s="87" t="s">
        <v>53</v>
      </c>
      <c r="AS11" s="59">
        <v>3.7000000000000005E-2</v>
      </c>
      <c r="AT11" s="60">
        <v>4.4000000000000004E-2</v>
      </c>
      <c r="AU11" s="60">
        <v>3.6000000000000004E-2</v>
      </c>
      <c r="AV11" s="83" t="s">
        <v>52</v>
      </c>
      <c r="AW11" s="87" t="s">
        <v>53</v>
      </c>
      <c r="AX11" s="59">
        <v>0.78</v>
      </c>
      <c r="AY11" s="60">
        <v>0.80200000000000005</v>
      </c>
      <c r="AZ11" s="60">
        <v>0.77500000000000002</v>
      </c>
      <c r="BA11" s="88" t="s">
        <v>108</v>
      </c>
      <c r="BB11" s="144" t="s">
        <v>74</v>
      </c>
      <c r="BC11" s="59">
        <v>3.1E-2</v>
      </c>
      <c r="BD11" s="60">
        <v>0.152</v>
      </c>
      <c r="BE11" s="60">
        <v>2E-3</v>
      </c>
      <c r="BF11" s="121" t="s">
        <v>52</v>
      </c>
      <c r="BG11" s="144" t="s">
        <v>75</v>
      </c>
      <c r="BH11" s="324" t="s">
        <v>56</v>
      </c>
      <c r="BI11" s="325"/>
      <c r="BJ11" s="325"/>
      <c r="BK11" s="325"/>
      <c r="BL11" s="326"/>
    </row>
    <row r="12" spans="1:66" ht="37.5" customHeight="1" thickBot="1" x14ac:dyDescent="0.3">
      <c r="A12" s="327" t="s">
        <v>37</v>
      </c>
      <c r="B12" s="100" t="s">
        <v>2</v>
      </c>
      <c r="C12" s="52">
        <v>58470.98</v>
      </c>
      <c r="D12" s="52">
        <v>51000</v>
      </c>
      <c r="E12" s="54">
        <v>59134.15</v>
      </c>
      <c r="F12" s="52">
        <v>52000</v>
      </c>
      <c r="G12" s="54">
        <v>58343.9</v>
      </c>
      <c r="H12" s="53">
        <v>51000</v>
      </c>
      <c r="I12" s="72" t="s">
        <v>110</v>
      </c>
      <c r="J12" s="74" t="s">
        <v>74</v>
      </c>
      <c r="K12" s="328" t="s">
        <v>56</v>
      </c>
      <c r="L12" s="329"/>
      <c r="M12" s="332" t="s">
        <v>56</v>
      </c>
      <c r="N12" s="333"/>
      <c r="O12" s="50">
        <v>0.112</v>
      </c>
      <c r="P12" s="73">
        <v>9.4E-2</v>
      </c>
      <c r="Q12" s="50">
        <v>0.115</v>
      </c>
      <c r="R12" s="70" t="s">
        <v>108</v>
      </c>
      <c r="S12" s="71" t="s">
        <v>74</v>
      </c>
      <c r="T12" s="154">
        <v>0.14799999999999999</v>
      </c>
      <c r="U12" s="89">
        <v>0.152</v>
      </c>
      <c r="V12" s="89">
        <v>0.129</v>
      </c>
      <c r="W12" s="90" t="s">
        <v>52</v>
      </c>
      <c r="X12" s="118" t="s">
        <v>53</v>
      </c>
      <c r="Y12" s="161">
        <v>0.22800000000000001</v>
      </c>
      <c r="Z12" s="89">
        <v>0.22500000000000001</v>
      </c>
      <c r="AA12" s="89">
        <v>0.246</v>
      </c>
      <c r="AB12" s="90" t="s">
        <v>52</v>
      </c>
      <c r="AC12" s="116" t="s">
        <v>53</v>
      </c>
      <c r="AD12" s="154">
        <v>0.1</v>
      </c>
      <c r="AE12" s="89">
        <v>0.104</v>
      </c>
      <c r="AF12" s="89">
        <v>7.6999999999999999E-2</v>
      </c>
      <c r="AG12" s="90" t="s">
        <v>52</v>
      </c>
      <c r="AH12" s="118" t="s">
        <v>53</v>
      </c>
      <c r="AI12" s="56">
        <v>0.79100000000000004</v>
      </c>
      <c r="AJ12" s="57">
        <v>0.75900000000000012</v>
      </c>
      <c r="AK12" s="56">
        <v>0.79800000000000004</v>
      </c>
      <c r="AL12" s="70" t="s">
        <v>52</v>
      </c>
      <c r="AM12" s="78" t="s">
        <v>53</v>
      </c>
      <c r="AN12" s="58">
        <v>0.73199999999999998</v>
      </c>
      <c r="AO12" s="57">
        <v>0.70300000000000007</v>
      </c>
      <c r="AP12" s="57">
        <v>0.73799999999999999</v>
      </c>
      <c r="AQ12" s="70" t="s">
        <v>52</v>
      </c>
      <c r="AR12" s="78" t="s">
        <v>53</v>
      </c>
      <c r="AS12" s="56">
        <v>5.9000000000000004E-2</v>
      </c>
      <c r="AT12" s="57">
        <v>5.6000000000000001E-2</v>
      </c>
      <c r="AU12" s="57">
        <v>6.0000000000000005E-2</v>
      </c>
      <c r="AV12" s="72" t="s">
        <v>110</v>
      </c>
      <c r="AW12" s="74" t="s">
        <v>74</v>
      </c>
      <c r="AX12" s="56">
        <v>0.78600000000000003</v>
      </c>
      <c r="AY12" s="57">
        <v>0.82399999999999995</v>
      </c>
      <c r="AZ12" s="57">
        <v>0.77900000000000003</v>
      </c>
      <c r="BA12" s="95" t="s">
        <v>52</v>
      </c>
      <c r="BB12" s="145" t="s">
        <v>53</v>
      </c>
      <c r="BC12" s="56">
        <v>4.0000000000000001E-3</v>
      </c>
      <c r="BD12" s="57">
        <v>2.4E-2</v>
      </c>
      <c r="BE12" s="57">
        <v>1E-3</v>
      </c>
      <c r="BF12" s="69" t="s">
        <v>52</v>
      </c>
      <c r="BG12" s="97" t="s">
        <v>55</v>
      </c>
      <c r="BH12" s="50">
        <v>0.14699999999999999</v>
      </c>
      <c r="BI12" s="73">
        <v>9.6000000000000002E-2</v>
      </c>
      <c r="BJ12" s="89">
        <v>0.153</v>
      </c>
      <c r="BK12" s="96" t="s">
        <v>52</v>
      </c>
      <c r="BL12" s="97" t="s">
        <v>53</v>
      </c>
    </row>
    <row r="13" spans="1:66" ht="37.5" customHeight="1" thickBot="1" x14ac:dyDescent="0.3">
      <c r="A13" s="358"/>
      <c r="B13" s="100" t="s">
        <v>3</v>
      </c>
      <c r="C13" s="52">
        <v>49973.88</v>
      </c>
      <c r="D13" s="52">
        <v>45000</v>
      </c>
      <c r="E13" s="54">
        <v>49328.38</v>
      </c>
      <c r="F13" s="52">
        <v>44000</v>
      </c>
      <c r="G13" s="54">
        <v>50089.27</v>
      </c>
      <c r="H13" s="53">
        <v>45000</v>
      </c>
      <c r="I13" s="72" t="s">
        <v>52</v>
      </c>
      <c r="J13" s="74" t="s">
        <v>55</v>
      </c>
      <c r="K13" s="328"/>
      <c r="L13" s="329"/>
      <c r="M13" s="332"/>
      <c r="N13" s="333"/>
      <c r="O13" s="56">
        <v>0.105</v>
      </c>
      <c r="P13" s="57">
        <v>0.106</v>
      </c>
      <c r="Q13" s="56">
        <v>0.105</v>
      </c>
      <c r="R13" s="70" t="s">
        <v>108</v>
      </c>
      <c r="S13" s="71" t="s">
        <v>74</v>
      </c>
      <c r="T13" s="336" t="s">
        <v>56</v>
      </c>
      <c r="U13" s="337"/>
      <c r="V13" s="337"/>
      <c r="W13" s="337"/>
      <c r="X13" s="338"/>
      <c r="Y13" s="336" t="s">
        <v>56</v>
      </c>
      <c r="Z13" s="337"/>
      <c r="AA13" s="337"/>
      <c r="AB13" s="337"/>
      <c r="AC13" s="338"/>
      <c r="AD13" s="336" t="s">
        <v>56</v>
      </c>
      <c r="AE13" s="337"/>
      <c r="AF13" s="337"/>
      <c r="AG13" s="337"/>
      <c r="AH13" s="338"/>
      <c r="AI13" s="56">
        <v>0.84300000000000008</v>
      </c>
      <c r="AJ13" s="57">
        <v>0.81500000000000006</v>
      </c>
      <c r="AK13" s="56">
        <v>0.84700000000000009</v>
      </c>
      <c r="AL13" s="72" t="s">
        <v>52</v>
      </c>
      <c r="AM13" s="74" t="s">
        <v>53</v>
      </c>
      <c r="AN13" s="58">
        <v>0.79900000000000004</v>
      </c>
      <c r="AO13" s="57">
        <v>0.77300000000000002</v>
      </c>
      <c r="AP13" s="57">
        <v>0.80300000000000005</v>
      </c>
      <c r="AQ13" s="72" t="s">
        <v>52</v>
      </c>
      <c r="AR13" s="74" t="s">
        <v>53</v>
      </c>
      <c r="AS13" s="56">
        <v>4.4000000000000004E-2</v>
      </c>
      <c r="AT13" s="57">
        <v>4.2000000000000003E-2</v>
      </c>
      <c r="AU13" s="57">
        <v>4.4000000000000004E-2</v>
      </c>
      <c r="AV13" s="72" t="s">
        <v>52</v>
      </c>
      <c r="AW13" s="74" t="s">
        <v>53</v>
      </c>
      <c r="AX13" s="56">
        <v>0.80900000000000005</v>
      </c>
      <c r="AY13" s="57">
        <v>0.81399999999999995</v>
      </c>
      <c r="AZ13" s="57">
        <v>0.80800000000000005</v>
      </c>
      <c r="BA13" s="69" t="s">
        <v>108</v>
      </c>
      <c r="BB13" s="97" t="s">
        <v>74</v>
      </c>
      <c r="BC13" s="56">
        <v>3.0000000000000001E-3</v>
      </c>
      <c r="BD13" s="57">
        <v>1.2999999999999999E-2</v>
      </c>
      <c r="BE13" s="57">
        <v>1E-3</v>
      </c>
      <c r="BF13" s="71" t="s">
        <v>52</v>
      </c>
      <c r="BG13" s="145" t="s">
        <v>53</v>
      </c>
      <c r="BH13" s="324" t="s">
        <v>56</v>
      </c>
      <c r="BI13" s="325"/>
      <c r="BJ13" s="325"/>
      <c r="BK13" s="325"/>
      <c r="BL13" s="326"/>
    </row>
    <row r="14" spans="1:66" ht="37.5" customHeight="1" thickBot="1" x14ac:dyDescent="0.3">
      <c r="A14" s="309" t="s">
        <v>35</v>
      </c>
      <c r="B14" s="102" t="s">
        <v>2</v>
      </c>
      <c r="C14" s="103">
        <v>58470.98</v>
      </c>
      <c r="D14" s="103">
        <v>51000</v>
      </c>
      <c r="E14" s="104">
        <v>59134.15</v>
      </c>
      <c r="F14" s="103">
        <v>52000</v>
      </c>
      <c r="G14" s="104">
        <v>58343.9</v>
      </c>
      <c r="H14" s="105">
        <v>51000</v>
      </c>
      <c r="I14" s="90" t="s">
        <v>110</v>
      </c>
      <c r="J14" s="114" t="s">
        <v>74</v>
      </c>
      <c r="K14" s="344" t="s">
        <v>56</v>
      </c>
      <c r="L14" s="345"/>
      <c r="M14" s="346" t="s">
        <v>56</v>
      </c>
      <c r="N14" s="347"/>
      <c r="O14" s="107">
        <v>0.112</v>
      </c>
      <c r="P14" s="89">
        <v>9.4E-2</v>
      </c>
      <c r="Q14" s="107">
        <v>0.115</v>
      </c>
      <c r="R14" s="108" t="s">
        <v>108</v>
      </c>
      <c r="S14" s="131" t="s">
        <v>74</v>
      </c>
      <c r="T14" s="154">
        <v>0.14799999999999999</v>
      </c>
      <c r="U14" s="89">
        <v>0.152</v>
      </c>
      <c r="V14" s="89">
        <v>0.129</v>
      </c>
      <c r="W14" s="90" t="s">
        <v>52</v>
      </c>
      <c r="X14" s="118" t="s">
        <v>53</v>
      </c>
      <c r="Y14" s="161">
        <v>0.22800000000000001</v>
      </c>
      <c r="Z14" s="89">
        <v>0.22500000000000001</v>
      </c>
      <c r="AA14" s="89">
        <v>0.246</v>
      </c>
      <c r="AB14" s="90" t="s">
        <v>52</v>
      </c>
      <c r="AC14" s="116" t="s">
        <v>53</v>
      </c>
      <c r="AD14" s="154">
        <v>0.1</v>
      </c>
      <c r="AE14" s="89">
        <v>0.104</v>
      </c>
      <c r="AF14" s="89">
        <v>7.6999999999999999E-2</v>
      </c>
      <c r="AG14" s="90" t="s">
        <v>52</v>
      </c>
      <c r="AH14" s="118" t="s">
        <v>53</v>
      </c>
      <c r="AI14" s="111">
        <v>0.79100000000000004</v>
      </c>
      <c r="AJ14" s="112">
        <v>0.75900000000000012</v>
      </c>
      <c r="AK14" s="111">
        <v>0.79800000000000004</v>
      </c>
      <c r="AL14" s="108" t="s">
        <v>52</v>
      </c>
      <c r="AM14" s="109" t="s">
        <v>53</v>
      </c>
      <c r="AN14" s="113">
        <v>0.73199999999999998</v>
      </c>
      <c r="AO14" s="112">
        <v>0.70300000000000007</v>
      </c>
      <c r="AP14" s="112">
        <v>0.73799999999999999</v>
      </c>
      <c r="AQ14" s="108" t="s">
        <v>52</v>
      </c>
      <c r="AR14" s="109" t="s">
        <v>53</v>
      </c>
      <c r="AS14" s="111">
        <v>5.9000000000000004E-2</v>
      </c>
      <c r="AT14" s="112">
        <v>5.6000000000000001E-2</v>
      </c>
      <c r="AU14" s="112">
        <v>6.0000000000000005E-2</v>
      </c>
      <c r="AV14" s="90" t="s">
        <v>110</v>
      </c>
      <c r="AW14" s="114" t="s">
        <v>74</v>
      </c>
      <c r="AX14" s="111">
        <v>0.78600000000000003</v>
      </c>
      <c r="AY14" s="112">
        <v>0.82399999999999995</v>
      </c>
      <c r="AZ14" s="112">
        <v>0.77900000000000003</v>
      </c>
      <c r="BA14" s="115" t="s">
        <v>52</v>
      </c>
      <c r="BB14" s="143" t="s">
        <v>53</v>
      </c>
      <c r="BC14" s="111">
        <v>4.0000000000000001E-3</v>
      </c>
      <c r="BD14" s="112">
        <v>2.4E-2</v>
      </c>
      <c r="BE14" s="112">
        <v>1E-3</v>
      </c>
      <c r="BF14" s="116" t="s">
        <v>52</v>
      </c>
      <c r="BG14" s="118" t="s">
        <v>55</v>
      </c>
      <c r="BH14" s="107">
        <v>0.14699999999999999</v>
      </c>
      <c r="BI14" s="89">
        <v>9.6000000000000002E-2</v>
      </c>
      <c r="BJ14" s="89">
        <v>0.153</v>
      </c>
      <c r="BK14" s="90" t="s">
        <v>52</v>
      </c>
      <c r="BL14" s="114" t="s">
        <v>53</v>
      </c>
    </row>
    <row r="15" spans="1:66" ht="37.5" customHeight="1" thickBot="1" x14ac:dyDescent="0.3">
      <c r="A15" s="309"/>
      <c r="B15" s="101" t="s">
        <v>3</v>
      </c>
      <c r="C15" s="80">
        <v>49973.88</v>
      </c>
      <c r="D15" s="80">
        <v>45000</v>
      </c>
      <c r="E15" s="81">
        <v>49328.38</v>
      </c>
      <c r="F15" s="80">
        <v>44000</v>
      </c>
      <c r="G15" s="81">
        <v>50089.27</v>
      </c>
      <c r="H15" s="82">
        <v>45000</v>
      </c>
      <c r="I15" s="83" t="s">
        <v>52</v>
      </c>
      <c r="J15" s="87" t="s">
        <v>55</v>
      </c>
      <c r="K15" s="330"/>
      <c r="L15" s="331"/>
      <c r="M15" s="334"/>
      <c r="N15" s="335"/>
      <c r="O15" s="59">
        <v>0.105</v>
      </c>
      <c r="P15" s="60">
        <v>0.106</v>
      </c>
      <c r="Q15" s="59">
        <v>0.105</v>
      </c>
      <c r="R15" s="85" t="s">
        <v>108</v>
      </c>
      <c r="S15" s="121" t="s">
        <v>74</v>
      </c>
      <c r="T15" s="336" t="s">
        <v>56</v>
      </c>
      <c r="U15" s="337"/>
      <c r="V15" s="337"/>
      <c r="W15" s="337"/>
      <c r="X15" s="338"/>
      <c r="Y15" s="336" t="s">
        <v>56</v>
      </c>
      <c r="Z15" s="337"/>
      <c r="AA15" s="337"/>
      <c r="AB15" s="337"/>
      <c r="AC15" s="338"/>
      <c r="AD15" s="336" t="s">
        <v>56</v>
      </c>
      <c r="AE15" s="337"/>
      <c r="AF15" s="337"/>
      <c r="AG15" s="337"/>
      <c r="AH15" s="338"/>
      <c r="AI15" s="59">
        <v>0.84300000000000008</v>
      </c>
      <c r="AJ15" s="60">
        <v>0.81500000000000006</v>
      </c>
      <c r="AK15" s="59">
        <v>0.84700000000000009</v>
      </c>
      <c r="AL15" s="83" t="s">
        <v>52</v>
      </c>
      <c r="AM15" s="87" t="s">
        <v>53</v>
      </c>
      <c r="AN15" s="61">
        <v>0.79900000000000004</v>
      </c>
      <c r="AO15" s="60">
        <v>0.77300000000000002</v>
      </c>
      <c r="AP15" s="60">
        <v>0.80300000000000005</v>
      </c>
      <c r="AQ15" s="83" t="s">
        <v>52</v>
      </c>
      <c r="AR15" s="87" t="s">
        <v>53</v>
      </c>
      <c r="AS15" s="59">
        <v>4.4000000000000004E-2</v>
      </c>
      <c r="AT15" s="60">
        <v>4.2000000000000003E-2</v>
      </c>
      <c r="AU15" s="60">
        <v>4.4000000000000004E-2</v>
      </c>
      <c r="AV15" s="83" t="s">
        <v>52</v>
      </c>
      <c r="AW15" s="87" t="s">
        <v>53</v>
      </c>
      <c r="AX15" s="59">
        <v>0.80900000000000005</v>
      </c>
      <c r="AY15" s="60">
        <v>0.81399999999999995</v>
      </c>
      <c r="AZ15" s="60">
        <v>0.80800000000000005</v>
      </c>
      <c r="BA15" s="88" t="s">
        <v>108</v>
      </c>
      <c r="BB15" s="146" t="s">
        <v>74</v>
      </c>
      <c r="BC15" s="59">
        <v>3.0000000000000001E-3</v>
      </c>
      <c r="BD15" s="60">
        <v>1.2999999999999999E-2</v>
      </c>
      <c r="BE15" s="60">
        <v>1E-3</v>
      </c>
      <c r="BF15" s="121" t="s">
        <v>52</v>
      </c>
      <c r="BG15" s="144" t="s">
        <v>53</v>
      </c>
      <c r="BH15" s="289" t="s">
        <v>56</v>
      </c>
      <c r="BI15" s="289"/>
      <c r="BJ15" s="289"/>
      <c r="BK15" s="289"/>
      <c r="BL15" s="290"/>
    </row>
    <row r="16" spans="1:66" ht="24" customHeight="1" thickBot="1" x14ac:dyDescent="0.3">
      <c r="A16" s="327" t="s">
        <v>27</v>
      </c>
      <c r="B16" s="100" t="s">
        <v>2</v>
      </c>
      <c r="C16" s="52">
        <v>64804.55</v>
      </c>
      <c r="D16" s="52">
        <v>57000</v>
      </c>
      <c r="E16" s="54">
        <v>61195.05</v>
      </c>
      <c r="F16" s="52">
        <v>51000</v>
      </c>
      <c r="G16" s="54">
        <v>66173.7</v>
      </c>
      <c r="H16" s="53">
        <v>59000</v>
      </c>
      <c r="I16" s="72" t="s">
        <v>52</v>
      </c>
      <c r="J16" s="74" t="s">
        <v>55</v>
      </c>
      <c r="K16" s="52">
        <f>E16/125.4*100</f>
        <v>48799.880382775118</v>
      </c>
      <c r="L16" s="53">
        <f>F16/125.4*100</f>
        <v>40669.856459330142</v>
      </c>
      <c r="M16" s="54">
        <f>G16/125.4*100</f>
        <v>52770.095693779898</v>
      </c>
      <c r="N16" s="55">
        <f>H16/125.4*100</f>
        <v>47049.441786283889</v>
      </c>
      <c r="O16" s="79">
        <v>0.13</v>
      </c>
      <c r="P16" s="73">
        <v>0.155</v>
      </c>
      <c r="Q16" s="50">
        <v>0.122</v>
      </c>
      <c r="R16" s="70" t="s">
        <v>52</v>
      </c>
      <c r="S16" s="71" t="s">
        <v>53</v>
      </c>
      <c r="T16" s="149">
        <v>0.123</v>
      </c>
      <c r="U16" s="73">
        <v>0.113</v>
      </c>
      <c r="V16" s="73">
        <v>0.152</v>
      </c>
      <c r="W16" s="72" t="s">
        <v>52</v>
      </c>
      <c r="X16" s="97" t="s">
        <v>53</v>
      </c>
      <c r="Y16" s="128">
        <v>0.16500000000000001</v>
      </c>
      <c r="Z16" s="73">
        <v>0.14799999999999999</v>
      </c>
      <c r="AA16" s="73">
        <v>0.21199999999999999</v>
      </c>
      <c r="AB16" s="72" t="s">
        <v>52</v>
      </c>
      <c r="AC16" s="69" t="s">
        <v>53</v>
      </c>
      <c r="AD16" s="154">
        <v>0.114</v>
      </c>
      <c r="AE16" s="89">
        <v>0.108</v>
      </c>
      <c r="AF16" s="89">
        <v>0.13100000000000001</v>
      </c>
      <c r="AG16" s="72" t="s">
        <v>52</v>
      </c>
      <c r="AH16" s="97" t="s">
        <v>53</v>
      </c>
      <c r="AI16" s="75">
        <v>0.82300000000000006</v>
      </c>
      <c r="AJ16" s="57">
        <v>0.78800000000000003</v>
      </c>
      <c r="AK16" s="75">
        <v>0.83800000000000008</v>
      </c>
      <c r="AL16" s="70" t="s">
        <v>52</v>
      </c>
      <c r="AM16" s="78" t="s">
        <v>53</v>
      </c>
      <c r="AN16" s="75">
        <v>0.77500000000000002</v>
      </c>
      <c r="AO16" s="57">
        <v>0.73699999999999999</v>
      </c>
      <c r="AP16" s="57">
        <v>0.79100000000000004</v>
      </c>
      <c r="AQ16" s="70" t="s">
        <v>52</v>
      </c>
      <c r="AR16" s="78" t="s">
        <v>53</v>
      </c>
      <c r="AS16" s="56">
        <v>4.8000000000000001E-2</v>
      </c>
      <c r="AT16" s="57">
        <v>5.0999999999999997E-2</v>
      </c>
      <c r="AU16" s="57">
        <v>4.7000000000000007E-2</v>
      </c>
      <c r="AV16" s="72" t="s">
        <v>110</v>
      </c>
      <c r="AW16" s="74" t="s">
        <v>74</v>
      </c>
      <c r="AX16" s="56">
        <v>0.81699999999999995</v>
      </c>
      <c r="AY16" s="57">
        <v>0.82299999999999995</v>
      </c>
      <c r="AZ16" s="57">
        <v>0.81399999999999995</v>
      </c>
      <c r="BA16" s="76" t="s">
        <v>108</v>
      </c>
      <c r="BB16" s="145" t="s">
        <v>74</v>
      </c>
      <c r="BC16" s="56">
        <v>1.4E-2</v>
      </c>
      <c r="BD16" s="57">
        <v>4.3999999999999997E-2</v>
      </c>
      <c r="BE16" s="57">
        <v>2E-3</v>
      </c>
      <c r="BF16" s="69" t="s">
        <v>52</v>
      </c>
      <c r="BG16" s="97" t="s">
        <v>55</v>
      </c>
      <c r="BH16" s="50">
        <v>9.1999999999999998E-2</v>
      </c>
      <c r="BI16" s="73">
        <v>0.10100000000000001</v>
      </c>
      <c r="BJ16" s="89">
        <v>0.09</v>
      </c>
      <c r="BK16" s="77" t="s">
        <v>52</v>
      </c>
      <c r="BL16" s="97" t="s">
        <v>53</v>
      </c>
    </row>
    <row r="17" spans="1:64" ht="24" customHeight="1" thickBot="1" x14ac:dyDescent="0.3">
      <c r="A17" s="309"/>
      <c r="B17" s="100" t="s">
        <v>3</v>
      </c>
      <c r="C17" s="52">
        <v>51554.39</v>
      </c>
      <c r="D17" s="52">
        <v>44000</v>
      </c>
      <c r="E17" s="54">
        <v>47456.11</v>
      </c>
      <c r="F17" s="52">
        <v>40000</v>
      </c>
      <c r="G17" s="54">
        <v>52880.06</v>
      </c>
      <c r="H17" s="53">
        <v>46000</v>
      </c>
      <c r="I17" s="72" t="s">
        <v>52</v>
      </c>
      <c r="J17" s="74" t="s">
        <v>55</v>
      </c>
      <c r="K17" s="52">
        <f>E17/112.3*100</f>
        <v>42258.334817453251</v>
      </c>
      <c r="L17" s="53">
        <f>F17/112.3*100</f>
        <v>35618.878005342835</v>
      </c>
      <c r="M17" s="54">
        <f>G17/112.3*100</f>
        <v>47088.210151380226</v>
      </c>
      <c r="N17" s="55">
        <f>H17/112.3*100</f>
        <v>40961.709706144255</v>
      </c>
      <c r="O17" s="58">
        <v>0.13100000000000001</v>
      </c>
      <c r="P17" s="57">
        <v>0.17499999999999999</v>
      </c>
      <c r="Q17" s="56">
        <v>0.11799999999999999</v>
      </c>
      <c r="R17" s="70" t="s">
        <v>52</v>
      </c>
      <c r="S17" s="71" t="s">
        <v>53</v>
      </c>
      <c r="T17" s="383" t="s">
        <v>56</v>
      </c>
      <c r="U17" s="384"/>
      <c r="V17" s="384"/>
      <c r="W17" s="384"/>
      <c r="X17" s="385"/>
      <c r="Y17" s="383" t="s">
        <v>56</v>
      </c>
      <c r="Z17" s="384"/>
      <c r="AA17" s="384"/>
      <c r="AB17" s="384"/>
      <c r="AC17" s="385"/>
      <c r="AD17" s="383" t="s">
        <v>56</v>
      </c>
      <c r="AE17" s="384"/>
      <c r="AF17" s="384"/>
      <c r="AG17" s="384"/>
      <c r="AH17" s="385"/>
      <c r="AI17" s="56">
        <v>0.8580000000000001</v>
      </c>
      <c r="AJ17" s="57">
        <v>0.82600000000000007</v>
      </c>
      <c r="AK17" s="56">
        <v>0.86900000000000011</v>
      </c>
      <c r="AL17" s="72" t="s">
        <v>52</v>
      </c>
      <c r="AM17" s="74" t="s">
        <v>53</v>
      </c>
      <c r="AN17" s="58">
        <v>0.82400000000000007</v>
      </c>
      <c r="AO17" s="57">
        <v>0.78900000000000003</v>
      </c>
      <c r="AP17" s="57">
        <v>0.83700000000000008</v>
      </c>
      <c r="AQ17" s="72" t="s">
        <v>52</v>
      </c>
      <c r="AR17" s="74" t="s">
        <v>53</v>
      </c>
      <c r="AS17" s="56">
        <v>3.4000000000000002E-2</v>
      </c>
      <c r="AT17" s="57">
        <v>3.6999999999999998E-2</v>
      </c>
      <c r="AU17" s="57">
        <v>3.2000000000000001E-2</v>
      </c>
      <c r="AV17" s="72" t="s">
        <v>52</v>
      </c>
      <c r="AW17" s="74" t="s">
        <v>53</v>
      </c>
      <c r="AX17" s="56">
        <v>0.82399999999999995</v>
      </c>
      <c r="AY17" s="57">
        <v>0.83099999999999996</v>
      </c>
      <c r="AZ17" s="57">
        <v>0.82199999999999995</v>
      </c>
      <c r="BA17" s="71" t="s">
        <v>108</v>
      </c>
      <c r="BB17" s="145" t="s">
        <v>74</v>
      </c>
      <c r="BC17" s="56">
        <v>1.6E-2</v>
      </c>
      <c r="BD17" s="57">
        <v>0.06</v>
      </c>
      <c r="BE17" s="57">
        <v>1E-3</v>
      </c>
      <c r="BF17" s="71" t="s">
        <v>52</v>
      </c>
      <c r="BG17" s="145" t="s">
        <v>55</v>
      </c>
      <c r="BH17" s="282" t="s">
        <v>56</v>
      </c>
      <c r="BI17" s="283"/>
      <c r="BJ17" s="283"/>
      <c r="BK17" s="283"/>
      <c r="BL17" s="284"/>
    </row>
    <row r="18" spans="1:64" ht="24" customHeight="1" thickBot="1" x14ac:dyDescent="0.3">
      <c r="A18" s="309"/>
      <c r="B18" s="100" t="s">
        <v>4</v>
      </c>
      <c r="C18" s="52">
        <v>45906.11</v>
      </c>
      <c r="D18" s="52">
        <v>38989</v>
      </c>
      <c r="E18" s="54">
        <v>41766.120000000003</v>
      </c>
      <c r="F18" s="52">
        <v>34889</v>
      </c>
      <c r="G18" s="54">
        <v>47037.24</v>
      </c>
      <c r="H18" s="53">
        <v>40000</v>
      </c>
      <c r="I18" s="72" t="s">
        <v>52</v>
      </c>
      <c r="J18" s="74" t="s">
        <v>53</v>
      </c>
      <c r="K18" s="52">
        <f>E18/96.4*100</f>
        <v>43325.850622406637</v>
      </c>
      <c r="L18" s="53">
        <f>F18/96.4*100</f>
        <v>36191.908713692945</v>
      </c>
      <c r="M18" s="54">
        <f>G18/96.4*100</f>
        <v>48793.817427385889</v>
      </c>
      <c r="N18" s="55">
        <f>H18/96.4*100</f>
        <v>41493.775933609955</v>
      </c>
      <c r="O18" s="58">
        <v>0.14099999999999999</v>
      </c>
      <c r="P18" s="57">
        <v>0.187</v>
      </c>
      <c r="Q18" s="56">
        <v>0.129</v>
      </c>
      <c r="R18" s="70" t="s">
        <v>52</v>
      </c>
      <c r="S18" s="71" t="s">
        <v>53</v>
      </c>
      <c r="T18" s="362"/>
      <c r="U18" s="363"/>
      <c r="V18" s="363"/>
      <c r="W18" s="363"/>
      <c r="X18" s="364"/>
      <c r="Y18" s="362"/>
      <c r="Z18" s="363"/>
      <c r="AA18" s="363"/>
      <c r="AB18" s="363"/>
      <c r="AC18" s="364"/>
      <c r="AD18" s="362"/>
      <c r="AE18" s="363"/>
      <c r="AF18" s="363"/>
      <c r="AG18" s="363"/>
      <c r="AH18" s="364"/>
      <c r="AI18" s="56">
        <v>0.84700000000000009</v>
      </c>
      <c r="AJ18" s="57">
        <v>0.80500000000000005</v>
      </c>
      <c r="AK18" s="56">
        <v>0.8610000000000001</v>
      </c>
      <c r="AL18" s="70" t="s">
        <v>52</v>
      </c>
      <c r="AM18" s="78" t="s">
        <v>53</v>
      </c>
      <c r="AN18" s="58">
        <v>0.80900000000000005</v>
      </c>
      <c r="AO18" s="57">
        <v>0.76300000000000001</v>
      </c>
      <c r="AP18" s="57">
        <v>0.82300000000000006</v>
      </c>
      <c r="AQ18" s="70" t="s">
        <v>52</v>
      </c>
      <c r="AR18" s="78" t="s">
        <v>53</v>
      </c>
      <c r="AS18" s="56">
        <v>3.8000000000000006E-2</v>
      </c>
      <c r="AT18" s="57">
        <v>4.200000000000001E-2</v>
      </c>
      <c r="AU18" s="57">
        <v>3.8000000000000006E-2</v>
      </c>
      <c r="AV18" s="70" t="s">
        <v>52</v>
      </c>
      <c r="AW18" s="74" t="s">
        <v>53</v>
      </c>
      <c r="AX18" s="56">
        <v>0.81899999999999995</v>
      </c>
      <c r="AY18" s="57">
        <v>0.82199999999999995</v>
      </c>
      <c r="AZ18" s="57">
        <v>0.81899999999999995</v>
      </c>
      <c r="BA18" s="71" t="s">
        <v>108</v>
      </c>
      <c r="BB18" s="145" t="s">
        <v>74</v>
      </c>
      <c r="BC18" s="56">
        <v>1.2E-2</v>
      </c>
      <c r="BD18" s="57">
        <v>4.8000000000000001E-2</v>
      </c>
      <c r="BE18" s="57">
        <v>1E-3</v>
      </c>
      <c r="BF18" s="70" t="s">
        <v>52</v>
      </c>
      <c r="BG18" s="145" t="s">
        <v>55</v>
      </c>
      <c r="BH18" s="285"/>
      <c r="BI18" s="286"/>
      <c r="BJ18" s="286"/>
      <c r="BK18" s="286"/>
      <c r="BL18" s="287"/>
    </row>
    <row r="19" spans="1:64" ht="24" customHeight="1" thickBot="1" x14ac:dyDescent="0.3">
      <c r="A19" s="309"/>
      <c r="B19" s="100" t="s">
        <v>5</v>
      </c>
      <c r="C19" s="52">
        <v>39277.599999999999</v>
      </c>
      <c r="D19" s="52">
        <v>33781</v>
      </c>
      <c r="E19" s="54">
        <v>36524.449999999997</v>
      </c>
      <c r="F19" s="52">
        <v>30000</v>
      </c>
      <c r="G19" s="54">
        <v>40037.39</v>
      </c>
      <c r="H19" s="53">
        <v>35000</v>
      </c>
      <c r="I19" s="72" t="s">
        <v>52</v>
      </c>
      <c r="J19" s="74" t="s">
        <v>53</v>
      </c>
      <c r="K19" s="52">
        <f>E19/85.4*100</f>
        <v>42768.676814988285</v>
      </c>
      <c r="L19" s="53">
        <f>F19/85.4*100</f>
        <v>35128.805620608895</v>
      </c>
      <c r="M19" s="54">
        <f>G19/85.4*100</f>
        <v>46882.189695550347</v>
      </c>
      <c r="N19" s="55">
        <f>H19/85.4*100</f>
        <v>40983.606557377047</v>
      </c>
      <c r="O19" s="58">
        <v>0.19900000000000001</v>
      </c>
      <c r="P19" s="57">
        <v>0.27400000000000002</v>
      </c>
      <c r="Q19" s="56">
        <v>0.18</v>
      </c>
      <c r="R19" s="70" t="s">
        <v>52</v>
      </c>
      <c r="S19" s="71" t="s">
        <v>53</v>
      </c>
      <c r="T19" s="362"/>
      <c r="U19" s="363"/>
      <c r="V19" s="363"/>
      <c r="W19" s="363"/>
      <c r="X19" s="364"/>
      <c r="Y19" s="362"/>
      <c r="Z19" s="363"/>
      <c r="AA19" s="363"/>
      <c r="AB19" s="363"/>
      <c r="AC19" s="364"/>
      <c r="AD19" s="362"/>
      <c r="AE19" s="363"/>
      <c r="AF19" s="363"/>
      <c r="AG19" s="363"/>
      <c r="AH19" s="364"/>
      <c r="AI19" s="56">
        <v>0.83800000000000008</v>
      </c>
      <c r="AJ19" s="57">
        <v>0.79300000000000004</v>
      </c>
      <c r="AK19" s="56">
        <v>0.85300000000000009</v>
      </c>
      <c r="AL19" s="70" t="s">
        <v>52</v>
      </c>
      <c r="AM19" s="78" t="s">
        <v>53</v>
      </c>
      <c r="AN19" s="58">
        <v>0.78500000000000003</v>
      </c>
      <c r="AO19" s="57">
        <v>0.73899999999999999</v>
      </c>
      <c r="AP19" s="57">
        <v>0.8</v>
      </c>
      <c r="AQ19" s="70" t="s">
        <v>52</v>
      </c>
      <c r="AR19" s="78" t="s">
        <v>53</v>
      </c>
      <c r="AS19" s="56">
        <v>5.2999999999999999E-2</v>
      </c>
      <c r="AT19" s="57">
        <v>5.3999999999999999E-2</v>
      </c>
      <c r="AU19" s="57">
        <v>5.2999999999999999E-2</v>
      </c>
      <c r="AV19" s="70" t="s">
        <v>52</v>
      </c>
      <c r="AW19" s="74" t="s">
        <v>53</v>
      </c>
      <c r="AX19" s="56">
        <v>0.78600000000000003</v>
      </c>
      <c r="AY19" s="57">
        <v>0.78700000000000003</v>
      </c>
      <c r="AZ19" s="57">
        <v>0.78600000000000003</v>
      </c>
      <c r="BA19" s="69" t="s">
        <v>108</v>
      </c>
      <c r="BB19" s="97" t="s">
        <v>74</v>
      </c>
      <c r="BC19" s="282" t="s">
        <v>56</v>
      </c>
      <c r="BD19" s="283"/>
      <c r="BE19" s="283"/>
      <c r="BF19" s="283"/>
      <c r="BG19" s="284"/>
      <c r="BH19" s="285"/>
      <c r="BI19" s="286"/>
      <c r="BJ19" s="286"/>
      <c r="BK19" s="286"/>
      <c r="BL19" s="287"/>
    </row>
    <row r="20" spans="1:64" ht="24" customHeight="1" thickBot="1" x14ac:dyDescent="0.3">
      <c r="A20" s="358"/>
      <c r="B20" s="100" t="s">
        <v>6</v>
      </c>
      <c r="C20" s="52">
        <v>34731.82</v>
      </c>
      <c r="D20" s="52">
        <v>30000</v>
      </c>
      <c r="E20" s="54">
        <v>33519.9</v>
      </c>
      <c r="F20" s="52">
        <v>28791</v>
      </c>
      <c r="G20" s="54">
        <v>35074.18</v>
      </c>
      <c r="H20" s="53">
        <v>30000</v>
      </c>
      <c r="I20" s="72" t="s">
        <v>52</v>
      </c>
      <c r="J20" s="74" t="s">
        <v>53</v>
      </c>
      <c r="K20" s="52">
        <f>E20/78.4*100</f>
        <v>42754.974489795917</v>
      </c>
      <c r="L20" s="53">
        <f>F20/78.4*100</f>
        <v>36723.214285714283</v>
      </c>
      <c r="M20" s="54">
        <f>G20/78.4*100</f>
        <v>44737.474489795917</v>
      </c>
      <c r="N20" s="55">
        <f>H20/78.4*100</f>
        <v>38265.306122448979</v>
      </c>
      <c r="O20" s="50">
        <v>0.17599999999999999</v>
      </c>
      <c r="P20" s="73">
        <v>0.23200000000000001</v>
      </c>
      <c r="Q20" s="50">
        <v>0.161</v>
      </c>
      <c r="R20" s="70" t="s">
        <v>52</v>
      </c>
      <c r="S20" s="71" t="s">
        <v>53</v>
      </c>
      <c r="T20" s="365"/>
      <c r="U20" s="366"/>
      <c r="V20" s="366"/>
      <c r="W20" s="366"/>
      <c r="X20" s="367"/>
      <c r="Y20" s="365"/>
      <c r="Z20" s="366"/>
      <c r="AA20" s="366"/>
      <c r="AB20" s="366"/>
      <c r="AC20" s="367"/>
      <c r="AD20" s="365"/>
      <c r="AE20" s="366"/>
      <c r="AF20" s="366"/>
      <c r="AG20" s="366"/>
      <c r="AH20" s="367"/>
      <c r="AI20" s="56">
        <v>0.85000000000000009</v>
      </c>
      <c r="AJ20" s="57">
        <v>0.81800000000000006</v>
      </c>
      <c r="AK20" s="56">
        <v>0.8620000000000001</v>
      </c>
      <c r="AL20" s="72" t="s">
        <v>52</v>
      </c>
      <c r="AM20" s="74" t="s">
        <v>53</v>
      </c>
      <c r="AN20" s="58">
        <v>0.78200000000000003</v>
      </c>
      <c r="AO20" s="57">
        <v>0.749</v>
      </c>
      <c r="AP20" s="57">
        <v>0.79300000000000004</v>
      </c>
      <c r="AQ20" s="72" t="s">
        <v>52</v>
      </c>
      <c r="AR20" s="74" t="s">
        <v>53</v>
      </c>
      <c r="AS20" s="56">
        <v>6.8000000000000005E-2</v>
      </c>
      <c r="AT20" s="57">
        <v>6.9000000000000006E-2</v>
      </c>
      <c r="AU20" s="57">
        <v>6.9000000000000006E-2</v>
      </c>
      <c r="AV20" s="72" t="s">
        <v>52</v>
      </c>
      <c r="AW20" s="74" t="s">
        <v>53</v>
      </c>
      <c r="AX20" s="56">
        <v>0.83699999999999997</v>
      </c>
      <c r="AY20" s="57">
        <v>0.84</v>
      </c>
      <c r="AZ20" s="57">
        <v>0.83599999999999997</v>
      </c>
      <c r="BA20" s="69" t="s">
        <v>52</v>
      </c>
      <c r="BB20" s="97" t="s">
        <v>53</v>
      </c>
      <c r="BC20" s="288"/>
      <c r="BD20" s="289"/>
      <c r="BE20" s="289"/>
      <c r="BF20" s="289"/>
      <c r="BG20" s="290"/>
      <c r="BH20" s="288"/>
      <c r="BI20" s="289"/>
      <c r="BJ20" s="289"/>
      <c r="BK20" s="289"/>
      <c r="BL20" s="290"/>
    </row>
    <row r="21" spans="1:64" ht="24" customHeight="1" thickBot="1" x14ac:dyDescent="0.3">
      <c r="A21" s="309" t="s">
        <v>28</v>
      </c>
      <c r="B21" s="102" t="s">
        <v>2</v>
      </c>
      <c r="C21" s="103">
        <v>62954.75</v>
      </c>
      <c r="D21" s="103">
        <v>56000</v>
      </c>
      <c r="E21" s="104">
        <v>58820.800000000003</v>
      </c>
      <c r="F21" s="103">
        <v>51000</v>
      </c>
      <c r="G21" s="104">
        <v>64109.03</v>
      </c>
      <c r="H21" s="105">
        <v>58000</v>
      </c>
      <c r="I21" s="90" t="s">
        <v>52</v>
      </c>
      <c r="J21" s="114" t="s">
        <v>55</v>
      </c>
      <c r="K21" s="103">
        <f>E21/126*100</f>
        <v>46683.174603174601</v>
      </c>
      <c r="L21" s="105">
        <f>F21/126*100</f>
        <v>40476.190476190473</v>
      </c>
      <c r="M21" s="104">
        <f>G21/126*100</f>
        <v>50880.182539682537</v>
      </c>
      <c r="N21" s="122">
        <f>H21/126*100</f>
        <v>46031.746031746028</v>
      </c>
      <c r="O21" s="123">
        <v>0.126</v>
      </c>
      <c r="P21" s="89">
        <v>0.14599999999999999</v>
      </c>
      <c r="Q21" s="107">
        <v>0.12</v>
      </c>
      <c r="R21" s="108" t="s">
        <v>52</v>
      </c>
      <c r="S21" s="131" t="s">
        <v>53</v>
      </c>
      <c r="T21" s="159">
        <v>0.128</v>
      </c>
      <c r="U21" s="160">
        <v>0.121</v>
      </c>
      <c r="V21" s="160">
        <v>0.156</v>
      </c>
      <c r="W21" s="164" t="s">
        <v>52</v>
      </c>
      <c r="X21" s="165" t="s">
        <v>53</v>
      </c>
      <c r="Y21" s="166">
        <v>0.18099999999999999</v>
      </c>
      <c r="Z21" s="160">
        <v>0.16900000000000001</v>
      </c>
      <c r="AA21" s="160">
        <v>0.22700000000000001</v>
      </c>
      <c r="AB21" s="164" t="s">
        <v>52</v>
      </c>
      <c r="AC21" s="167" t="s">
        <v>53</v>
      </c>
      <c r="AD21" s="159">
        <v>0.105</v>
      </c>
      <c r="AE21" s="160">
        <v>0.10199999999999999</v>
      </c>
      <c r="AF21" s="160">
        <v>0.115</v>
      </c>
      <c r="AG21" s="164" t="s">
        <v>52</v>
      </c>
      <c r="AH21" s="165" t="s">
        <v>53</v>
      </c>
      <c r="AI21" s="111">
        <v>0.81500000000000006</v>
      </c>
      <c r="AJ21" s="112">
        <v>0.79200000000000004</v>
      </c>
      <c r="AK21" s="111">
        <v>0.82400000000000007</v>
      </c>
      <c r="AL21" s="108" t="s">
        <v>52</v>
      </c>
      <c r="AM21" s="109" t="s">
        <v>53</v>
      </c>
      <c r="AN21" s="113">
        <v>0.77300000000000002</v>
      </c>
      <c r="AO21" s="112">
        <v>0.754</v>
      </c>
      <c r="AP21" s="112">
        <v>0.77900000000000003</v>
      </c>
      <c r="AQ21" s="108" t="s">
        <v>52</v>
      </c>
      <c r="AR21" s="109" t="s">
        <v>53</v>
      </c>
      <c r="AS21" s="111">
        <v>4.2000000000000003E-2</v>
      </c>
      <c r="AT21" s="112">
        <v>3.7999999999999999E-2</v>
      </c>
      <c r="AU21" s="112">
        <v>4.5000000000000005E-2</v>
      </c>
      <c r="AV21" s="108" t="s">
        <v>52</v>
      </c>
      <c r="AW21" s="109" t="s">
        <v>53</v>
      </c>
      <c r="AX21" s="111">
        <v>0.81799999999999995</v>
      </c>
      <c r="AY21" s="112">
        <v>0.83299999999999996</v>
      </c>
      <c r="AZ21" s="112">
        <v>0.81399999999999995</v>
      </c>
      <c r="BA21" s="115" t="s">
        <v>52</v>
      </c>
      <c r="BB21" s="143" t="s">
        <v>53</v>
      </c>
      <c r="BC21" s="111">
        <v>8.9999999999999993E-3</v>
      </c>
      <c r="BD21" s="112">
        <v>3.5000000000000003E-2</v>
      </c>
      <c r="BE21" s="112">
        <v>1E-3</v>
      </c>
      <c r="BF21" s="90" t="s">
        <v>52</v>
      </c>
      <c r="BG21" s="114" t="s">
        <v>55</v>
      </c>
      <c r="BH21" s="107">
        <v>8.5000000000000006E-2</v>
      </c>
      <c r="BI21" s="89">
        <v>0.10199999999999999</v>
      </c>
      <c r="BJ21" s="89">
        <v>8.1000000000000003E-2</v>
      </c>
      <c r="BK21" s="117" t="s">
        <v>52</v>
      </c>
      <c r="BL21" s="118" t="s">
        <v>53</v>
      </c>
    </row>
    <row r="22" spans="1:64" ht="24" customHeight="1" thickBot="1" x14ac:dyDescent="0.3">
      <c r="A22" s="309"/>
      <c r="B22" s="100" t="s">
        <v>3</v>
      </c>
      <c r="C22" s="52">
        <v>50555.12</v>
      </c>
      <c r="D22" s="52">
        <v>44000</v>
      </c>
      <c r="E22" s="54">
        <v>48411.47</v>
      </c>
      <c r="F22" s="52">
        <v>40000</v>
      </c>
      <c r="G22" s="54">
        <v>51077.06</v>
      </c>
      <c r="H22" s="53">
        <v>45000</v>
      </c>
      <c r="I22" s="72" t="s">
        <v>52</v>
      </c>
      <c r="J22" s="74" t="s">
        <v>77</v>
      </c>
      <c r="K22" s="52">
        <f>E22/112*100</f>
        <v>43224.52678571429</v>
      </c>
      <c r="L22" s="53">
        <f>F22/112*100</f>
        <v>35714.285714285717</v>
      </c>
      <c r="M22" s="54">
        <f>G22/112*100</f>
        <v>45604.517857142855</v>
      </c>
      <c r="N22" s="55">
        <f>H22/112*100</f>
        <v>40178.571428571428</v>
      </c>
      <c r="O22" s="58">
        <v>0.13800000000000001</v>
      </c>
      <c r="P22" s="57">
        <v>0.17</v>
      </c>
      <c r="Q22" s="56">
        <v>0.13</v>
      </c>
      <c r="R22" s="70" t="s">
        <v>52</v>
      </c>
      <c r="S22" s="71" t="s">
        <v>53</v>
      </c>
      <c r="T22" s="359" t="s">
        <v>56</v>
      </c>
      <c r="U22" s="360"/>
      <c r="V22" s="360"/>
      <c r="W22" s="360"/>
      <c r="X22" s="361"/>
      <c r="Y22" s="368" t="s">
        <v>56</v>
      </c>
      <c r="Z22" s="360"/>
      <c r="AA22" s="360"/>
      <c r="AB22" s="360"/>
      <c r="AC22" s="369"/>
      <c r="AD22" s="359" t="s">
        <v>56</v>
      </c>
      <c r="AE22" s="360"/>
      <c r="AF22" s="360"/>
      <c r="AG22" s="360"/>
      <c r="AH22" s="361"/>
      <c r="AI22" s="56">
        <v>0.84100000000000008</v>
      </c>
      <c r="AJ22" s="57">
        <v>0.82000000000000006</v>
      </c>
      <c r="AK22" s="56">
        <v>0.84700000000000009</v>
      </c>
      <c r="AL22" s="70" t="s">
        <v>52</v>
      </c>
      <c r="AM22" s="74" t="s">
        <v>53</v>
      </c>
      <c r="AN22" s="58">
        <v>0.80400000000000005</v>
      </c>
      <c r="AO22" s="57">
        <v>0.78100000000000003</v>
      </c>
      <c r="AP22" s="57">
        <v>0.81</v>
      </c>
      <c r="AQ22" s="70" t="s">
        <v>52</v>
      </c>
      <c r="AR22" s="74" t="s">
        <v>53</v>
      </c>
      <c r="AS22" s="56">
        <v>3.7000000000000005E-2</v>
      </c>
      <c r="AT22" s="57">
        <v>3.8999999999999993E-2</v>
      </c>
      <c r="AU22" s="57">
        <v>3.7000000000000005E-2</v>
      </c>
      <c r="AV22" s="72" t="s">
        <v>52</v>
      </c>
      <c r="AW22" s="74" t="s">
        <v>53</v>
      </c>
      <c r="AX22" s="56">
        <v>0.82199999999999995</v>
      </c>
      <c r="AY22" s="57">
        <v>0.82299999999999995</v>
      </c>
      <c r="AZ22" s="57">
        <v>0.82199999999999995</v>
      </c>
      <c r="BA22" s="69" t="s">
        <v>108</v>
      </c>
      <c r="BB22" s="145" t="s">
        <v>74</v>
      </c>
      <c r="BC22" s="56">
        <v>1.2E-2</v>
      </c>
      <c r="BD22" s="57">
        <v>4.8000000000000001E-2</v>
      </c>
      <c r="BE22" s="57">
        <v>2E-3</v>
      </c>
      <c r="BF22" s="70" t="s">
        <v>52</v>
      </c>
      <c r="BG22" s="78" t="s">
        <v>55</v>
      </c>
      <c r="BH22" s="282" t="s">
        <v>56</v>
      </c>
      <c r="BI22" s="283"/>
      <c r="BJ22" s="283"/>
      <c r="BK22" s="283"/>
      <c r="BL22" s="284"/>
    </row>
    <row r="23" spans="1:64" ht="24" customHeight="1" thickBot="1" x14ac:dyDescent="0.3">
      <c r="A23" s="309"/>
      <c r="B23" s="100" t="s">
        <v>4</v>
      </c>
      <c r="C23" s="52">
        <v>42066.61</v>
      </c>
      <c r="D23" s="52">
        <v>36442</v>
      </c>
      <c r="E23" s="54">
        <v>39851.360000000001</v>
      </c>
      <c r="F23" s="52">
        <v>32640</v>
      </c>
      <c r="G23" s="54">
        <v>42598.21</v>
      </c>
      <c r="H23" s="53">
        <v>37548</v>
      </c>
      <c r="I23" s="72" t="s">
        <v>52</v>
      </c>
      <c r="J23" s="74" t="s">
        <v>53</v>
      </c>
      <c r="K23" s="52">
        <f>E23/97.2*100</f>
        <v>40999.341563786009</v>
      </c>
      <c r="L23" s="53">
        <f>F23/97.2*100</f>
        <v>33580.246913580246</v>
      </c>
      <c r="M23" s="54">
        <f>G23/97.2*100</f>
        <v>43825.318930041154</v>
      </c>
      <c r="N23" s="55">
        <f>H23/97.2*100</f>
        <v>38629.629629629628</v>
      </c>
      <c r="O23" s="58">
        <v>0.16300000000000001</v>
      </c>
      <c r="P23" s="57">
        <v>0.187</v>
      </c>
      <c r="Q23" s="56">
        <v>0.158</v>
      </c>
      <c r="R23" s="70" t="s">
        <v>52</v>
      </c>
      <c r="S23" s="71" t="s">
        <v>53</v>
      </c>
      <c r="T23" s="362"/>
      <c r="U23" s="363"/>
      <c r="V23" s="363"/>
      <c r="W23" s="363"/>
      <c r="X23" s="364"/>
      <c r="Y23" s="370"/>
      <c r="Z23" s="363"/>
      <c r="AA23" s="363"/>
      <c r="AB23" s="363"/>
      <c r="AC23" s="371"/>
      <c r="AD23" s="362"/>
      <c r="AE23" s="363"/>
      <c r="AF23" s="363"/>
      <c r="AG23" s="363"/>
      <c r="AH23" s="364"/>
      <c r="AI23" s="56">
        <v>0.82700000000000007</v>
      </c>
      <c r="AJ23" s="57">
        <v>0.79600000000000004</v>
      </c>
      <c r="AK23" s="56">
        <v>0.83500000000000008</v>
      </c>
      <c r="AL23" s="70" t="s">
        <v>52</v>
      </c>
      <c r="AM23" s="78" t="s">
        <v>53</v>
      </c>
      <c r="AN23" s="58">
        <v>0.78400000000000003</v>
      </c>
      <c r="AO23" s="57">
        <v>0.75900000000000001</v>
      </c>
      <c r="AP23" s="57">
        <v>0.79100000000000004</v>
      </c>
      <c r="AQ23" s="70" t="s">
        <v>52</v>
      </c>
      <c r="AR23" s="78" t="s">
        <v>53</v>
      </c>
      <c r="AS23" s="56">
        <v>4.2999999999999997E-2</v>
      </c>
      <c r="AT23" s="57">
        <v>3.7000000000000005E-2</v>
      </c>
      <c r="AU23" s="57">
        <v>4.3999999999999997E-2</v>
      </c>
      <c r="AV23" s="70" t="s">
        <v>52</v>
      </c>
      <c r="AW23" s="74" t="s">
        <v>53</v>
      </c>
      <c r="AX23" s="56">
        <v>0.80100000000000005</v>
      </c>
      <c r="AY23" s="57">
        <v>0.82199999999999995</v>
      </c>
      <c r="AZ23" s="57">
        <v>0.79600000000000004</v>
      </c>
      <c r="BA23" s="71" t="s">
        <v>52</v>
      </c>
      <c r="BB23" s="145" t="s">
        <v>53</v>
      </c>
      <c r="BC23" s="56">
        <v>8.0000000000000002E-3</v>
      </c>
      <c r="BD23" s="57">
        <v>3.5000000000000003E-2</v>
      </c>
      <c r="BE23" s="57">
        <v>1E-3</v>
      </c>
      <c r="BF23" s="70" t="s">
        <v>52</v>
      </c>
      <c r="BG23" s="78" t="s">
        <v>55</v>
      </c>
      <c r="BH23" s="285"/>
      <c r="BI23" s="286"/>
      <c r="BJ23" s="286"/>
      <c r="BK23" s="286"/>
      <c r="BL23" s="287"/>
    </row>
    <row r="24" spans="1:64" ht="24" customHeight="1" thickBot="1" x14ac:dyDescent="0.3">
      <c r="A24" s="309"/>
      <c r="B24" s="100" t="s">
        <v>5</v>
      </c>
      <c r="C24" s="52">
        <v>36593.25</v>
      </c>
      <c r="D24" s="52">
        <v>32558</v>
      </c>
      <c r="E24" s="54">
        <v>34411.01</v>
      </c>
      <c r="F24" s="52">
        <v>30000</v>
      </c>
      <c r="G24" s="54">
        <v>37110.15</v>
      </c>
      <c r="H24" s="53">
        <v>33529</v>
      </c>
      <c r="I24" s="72" t="s">
        <v>52</v>
      </c>
      <c r="J24" s="74" t="s">
        <v>53</v>
      </c>
      <c r="K24" s="52">
        <f>E24/87.6*100</f>
        <v>39281.974885844756</v>
      </c>
      <c r="L24" s="53">
        <f>F24/87.6*100</f>
        <v>34246.57534246576</v>
      </c>
      <c r="M24" s="54">
        <f>G24/87.6*100</f>
        <v>42363.184931506854</v>
      </c>
      <c r="N24" s="55">
        <f>H24/87.6*100</f>
        <v>38275.114155251147</v>
      </c>
      <c r="O24" s="58">
        <v>0.217</v>
      </c>
      <c r="P24" s="57">
        <v>0.28100000000000003</v>
      </c>
      <c r="Q24" s="56">
        <v>0.20100000000000001</v>
      </c>
      <c r="R24" s="70" t="s">
        <v>52</v>
      </c>
      <c r="S24" s="71" t="s">
        <v>53</v>
      </c>
      <c r="T24" s="362"/>
      <c r="U24" s="363"/>
      <c r="V24" s="363"/>
      <c r="W24" s="363"/>
      <c r="X24" s="364"/>
      <c r="Y24" s="370"/>
      <c r="Z24" s="363"/>
      <c r="AA24" s="363"/>
      <c r="AB24" s="363"/>
      <c r="AC24" s="371"/>
      <c r="AD24" s="362"/>
      <c r="AE24" s="363"/>
      <c r="AF24" s="363"/>
      <c r="AG24" s="363"/>
      <c r="AH24" s="364"/>
      <c r="AI24" s="56">
        <v>0.81400000000000006</v>
      </c>
      <c r="AJ24" s="57">
        <v>0.76100000000000012</v>
      </c>
      <c r="AK24" s="56">
        <v>0.83000000000000007</v>
      </c>
      <c r="AL24" s="70" t="s">
        <v>52</v>
      </c>
      <c r="AM24" s="78" t="s">
        <v>53</v>
      </c>
      <c r="AN24" s="58">
        <v>0.75</v>
      </c>
      <c r="AO24" s="57">
        <v>0.69500000000000006</v>
      </c>
      <c r="AP24" s="57">
        <v>0.76700000000000002</v>
      </c>
      <c r="AQ24" s="70" t="s">
        <v>52</v>
      </c>
      <c r="AR24" s="78" t="s">
        <v>53</v>
      </c>
      <c r="AS24" s="56">
        <v>6.4000000000000001E-2</v>
      </c>
      <c r="AT24" s="57">
        <v>6.6000000000000003E-2</v>
      </c>
      <c r="AU24" s="57">
        <v>6.3E-2</v>
      </c>
      <c r="AV24" s="70" t="s">
        <v>52</v>
      </c>
      <c r="AW24" s="74" t="s">
        <v>53</v>
      </c>
      <c r="AX24" s="56">
        <v>0.77700000000000002</v>
      </c>
      <c r="AY24" s="57">
        <v>0.79</v>
      </c>
      <c r="AZ24" s="57">
        <v>0.77400000000000002</v>
      </c>
      <c r="BA24" s="69" t="s">
        <v>108</v>
      </c>
      <c r="BB24" s="97" t="s">
        <v>74</v>
      </c>
      <c r="BC24" s="282" t="s">
        <v>56</v>
      </c>
      <c r="BD24" s="283"/>
      <c r="BE24" s="283"/>
      <c r="BF24" s="283"/>
      <c r="BG24" s="284"/>
      <c r="BH24" s="285"/>
      <c r="BI24" s="286"/>
      <c r="BJ24" s="286"/>
      <c r="BK24" s="286"/>
      <c r="BL24" s="287"/>
    </row>
    <row r="25" spans="1:64" ht="24" customHeight="1" thickBot="1" x14ac:dyDescent="0.3">
      <c r="A25" s="309"/>
      <c r="B25" s="101" t="s">
        <v>6</v>
      </c>
      <c r="C25" s="80">
        <v>32785.54</v>
      </c>
      <c r="D25" s="80">
        <v>29707.5</v>
      </c>
      <c r="E25" s="81">
        <v>31653.25</v>
      </c>
      <c r="F25" s="80">
        <v>27112</v>
      </c>
      <c r="G25" s="81">
        <v>33051.19</v>
      </c>
      <c r="H25" s="82">
        <v>30000</v>
      </c>
      <c r="I25" s="83" t="s">
        <v>52</v>
      </c>
      <c r="J25" s="87" t="s">
        <v>53</v>
      </c>
      <c r="K25" s="80">
        <f>E25/80.6*100</f>
        <v>39272.022332506211</v>
      </c>
      <c r="L25" s="82">
        <f>F25/80.6*100</f>
        <v>33637.717121588095</v>
      </c>
      <c r="M25" s="81">
        <f>G25/80.6*100</f>
        <v>41006.439205955343</v>
      </c>
      <c r="N25" s="124">
        <f>H25/80.6*100</f>
        <v>37220.843672456576</v>
      </c>
      <c r="O25" s="125">
        <v>0.184</v>
      </c>
      <c r="P25" s="126">
        <v>0.247</v>
      </c>
      <c r="Q25" s="127">
        <v>0.16900000000000001</v>
      </c>
      <c r="R25" s="85" t="s">
        <v>52</v>
      </c>
      <c r="S25" s="121" t="s">
        <v>53</v>
      </c>
      <c r="T25" s="365"/>
      <c r="U25" s="366"/>
      <c r="V25" s="366"/>
      <c r="W25" s="366"/>
      <c r="X25" s="367"/>
      <c r="Y25" s="372"/>
      <c r="Z25" s="366"/>
      <c r="AA25" s="366"/>
      <c r="AB25" s="366"/>
      <c r="AC25" s="373"/>
      <c r="AD25" s="365"/>
      <c r="AE25" s="366"/>
      <c r="AF25" s="366"/>
      <c r="AG25" s="366"/>
      <c r="AH25" s="367"/>
      <c r="AI25" s="59">
        <v>0.83400000000000007</v>
      </c>
      <c r="AJ25" s="60">
        <v>0.79300000000000015</v>
      </c>
      <c r="AK25" s="59">
        <v>0.84400000000000008</v>
      </c>
      <c r="AL25" s="83" t="s">
        <v>52</v>
      </c>
      <c r="AM25" s="87" t="s">
        <v>53</v>
      </c>
      <c r="AN25" s="61">
        <v>0.76300000000000001</v>
      </c>
      <c r="AO25" s="60">
        <v>0.71900000000000008</v>
      </c>
      <c r="AP25" s="60">
        <v>0.77500000000000002</v>
      </c>
      <c r="AQ25" s="83" t="s">
        <v>52</v>
      </c>
      <c r="AR25" s="87" t="s">
        <v>53</v>
      </c>
      <c r="AS25" s="59">
        <v>7.1000000000000008E-2</v>
      </c>
      <c r="AT25" s="60">
        <v>7.3999999999999996E-2</v>
      </c>
      <c r="AU25" s="60">
        <v>6.9000000000000006E-2</v>
      </c>
      <c r="AV25" s="83" t="s">
        <v>52</v>
      </c>
      <c r="AW25" s="87" t="s">
        <v>53</v>
      </c>
      <c r="AX25" s="59">
        <v>0.82899999999999996</v>
      </c>
      <c r="AY25" s="60">
        <v>0.83399999999999996</v>
      </c>
      <c r="AZ25" s="60">
        <v>0.82699999999999996</v>
      </c>
      <c r="BA25" s="88" t="s">
        <v>52</v>
      </c>
      <c r="BB25" s="146" t="s">
        <v>53</v>
      </c>
      <c r="BC25" s="288"/>
      <c r="BD25" s="289"/>
      <c r="BE25" s="289"/>
      <c r="BF25" s="289"/>
      <c r="BG25" s="290"/>
      <c r="BH25" s="288"/>
      <c r="BI25" s="289"/>
      <c r="BJ25" s="289"/>
      <c r="BK25" s="289"/>
      <c r="BL25" s="290"/>
    </row>
    <row r="26" spans="1:64" ht="24" customHeight="1" thickBot="1" x14ac:dyDescent="0.3">
      <c r="A26" s="327" t="s">
        <v>21</v>
      </c>
      <c r="B26" s="100" t="s">
        <v>2</v>
      </c>
      <c r="C26" s="52">
        <v>55915.19</v>
      </c>
      <c r="D26" s="52">
        <v>49000</v>
      </c>
      <c r="E26" s="54">
        <v>64561.14</v>
      </c>
      <c r="F26" s="52">
        <v>57000</v>
      </c>
      <c r="G26" s="54">
        <v>55381.91</v>
      </c>
      <c r="H26" s="53">
        <v>48000</v>
      </c>
      <c r="I26" s="72" t="s">
        <v>52</v>
      </c>
      <c r="J26" s="74" t="s">
        <v>55</v>
      </c>
      <c r="K26" s="328" t="s">
        <v>56</v>
      </c>
      <c r="L26" s="329"/>
      <c r="M26" s="332" t="s">
        <v>56</v>
      </c>
      <c r="N26" s="333"/>
      <c r="O26" s="79">
        <v>0.126</v>
      </c>
      <c r="P26" s="73">
        <v>0.112</v>
      </c>
      <c r="Q26" s="50">
        <v>0.127</v>
      </c>
      <c r="R26" s="70" t="s">
        <v>108</v>
      </c>
      <c r="S26" s="71" t="s">
        <v>74</v>
      </c>
      <c r="T26" s="159">
        <v>0.16200000000000001</v>
      </c>
      <c r="U26" s="160">
        <v>0.16200000000000001</v>
      </c>
      <c r="V26" s="160">
        <v>0.16300000000000001</v>
      </c>
      <c r="W26" s="164" t="s">
        <v>52</v>
      </c>
      <c r="X26" s="165" t="s">
        <v>53</v>
      </c>
      <c r="Y26" s="166">
        <v>0.248</v>
      </c>
      <c r="Z26" s="160">
        <v>0.23899999999999999</v>
      </c>
      <c r="AA26" s="160">
        <v>0.35199999999999998</v>
      </c>
      <c r="AB26" s="164" t="s">
        <v>52</v>
      </c>
      <c r="AC26" s="167" t="s">
        <v>53</v>
      </c>
      <c r="AD26" s="159">
        <v>0.109</v>
      </c>
      <c r="AE26" s="160">
        <v>0.113</v>
      </c>
      <c r="AF26" s="160">
        <v>6.8000000000000005E-2</v>
      </c>
      <c r="AG26" s="164" t="s">
        <v>52</v>
      </c>
      <c r="AH26" s="165" t="s">
        <v>53</v>
      </c>
      <c r="AI26" s="56">
        <v>0.72900000000000009</v>
      </c>
      <c r="AJ26" s="57">
        <v>0.64</v>
      </c>
      <c r="AK26" s="56">
        <v>0.7350000000000001</v>
      </c>
      <c r="AL26" s="70" t="s">
        <v>52</v>
      </c>
      <c r="AM26" s="78" t="s">
        <v>53</v>
      </c>
      <c r="AN26" s="58">
        <v>0.67100000000000004</v>
      </c>
      <c r="AO26" s="57">
        <v>0.58499999999999996</v>
      </c>
      <c r="AP26" s="57">
        <v>0.67800000000000005</v>
      </c>
      <c r="AQ26" s="70" t="s">
        <v>52</v>
      </c>
      <c r="AR26" s="78" t="s">
        <v>53</v>
      </c>
      <c r="AS26" s="56">
        <v>5.8000000000000003E-2</v>
      </c>
      <c r="AT26" s="57">
        <v>5.4999999999999993E-2</v>
      </c>
      <c r="AU26" s="57">
        <v>5.7000000000000002E-2</v>
      </c>
      <c r="AV26" s="72" t="s">
        <v>110</v>
      </c>
      <c r="AW26" s="74" t="s">
        <v>74</v>
      </c>
      <c r="AX26" s="56">
        <v>0.78100000000000003</v>
      </c>
      <c r="AY26" s="57">
        <v>0.74399999999999999</v>
      </c>
      <c r="AZ26" s="57">
        <v>0.78300000000000003</v>
      </c>
      <c r="BA26" s="95" t="s">
        <v>108</v>
      </c>
      <c r="BB26" s="145" t="s">
        <v>74</v>
      </c>
      <c r="BC26" s="56">
        <v>2E-3</v>
      </c>
      <c r="BD26" s="57">
        <v>1.4999999999999999E-2</v>
      </c>
      <c r="BE26" s="57">
        <v>1E-3</v>
      </c>
      <c r="BF26" s="72" t="s">
        <v>52</v>
      </c>
      <c r="BG26" s="74" t="s">
        <v>55</v>
      </c>
      <c r="BH26" s="50">
        <v>0.19600000000000001</v>
      </c>
      <c r="BI26" s="73">
        <v>0.22800000000000001</v>
      </c>
      <c r="BJ26" s="73">
        <v>0.19400000000000001</v>
      </c>
      <c r="BK26" s="96" t="s">
        <v>52</v>
      </c>
      <c r="BL26" s="97" t="s">
        <v>53</v>
      </c>
    </row>
    <row r="27" spans="1:64" ht="24" customHeight="1" thickBot="1" x14ac:dyDescent="0.3">
      <c r="A27" s="309"/>
      <c r="B27" s="100" t="s">
        <v>3</v>
      </c>
      <c r="C27" s="52">
        <v>49387.47</v>
      </c>
      <c r="D27" s="52">
        <v>44000</v>
      </c>
      <c r="E27" s="54">
        <v>50416.18</v>
      </c>
      <c r="F27" s="52">
        <v>46000</v>
      </c>
      <c r="G27" s="54">
        <v>49308.03</v>
      </c>
      <c r="H27" s="53">
        <v>44000</v>
      </c>
      <c r="I27" s="72" t="s">
        <v>52</v>
      </c>
      <c r="J27" s="74" t="s">
        <v>55</v>
      </c>
      <c r="K27" s="328"/>
      <c r="L27" s="329"/>
      <c r="M27" s="332"/>
      <c r="N27" s="333"/>
      <c r="O27" s="58">
        <v>0.126</v>
      </c>
      <c r="P27" s="57">
        <v>0.10199999999999999</v>
      </c>
      <c r="Q27" s="56">
        <v>0.128</v>
      </c>
      <c r="R27" s="70" t="s">
        <v>108</v>
      </c>
      <c r="S27" s="71" t="s">
        <v>74</v>
      </c>
      <c r="T27" s="359" t="s">
        <v>56</v>
      </c>
      <c r="U27" s="360"/>
      <c r="V27" s="360"/>
      <c r="W27" s="360"/>
      <c r="X27" s="361"/>
      <c r="Y27" s="368" t="s">
        <v>56</v>
      </c>
      <c r="Z27" s="360"/>
      <c r="AA27" s="360"/>
      <c r="AB27" s="360"/>
      <c r="AC27" s="369"/>
      <c r="AD27" s="359" t="s">
        <v>56</v>
      </c>
      <c r="AE27" s="360"/>
      <c r="AF27" s="360"/>
      <c r="AG27" s="360"/>
      <c r="AH27" s="361"/>
      <c r="AI27" s="56">
        <v>0.77100000000000013</v>
      </c>
      <c r="AJ27" s="57">
        <v>0.73100000000000009</v>
      </c>
      <c r="AK27" s="56">
        <v>0.77400000000000013</v>
      </c>
      <c r="AL27" s="72" t="s">
        <v>108</v>
      </c>
      <c r="AM27" s="74" t="s">
        <v>74</v>
      </c>
      <c r="AN27" s="58">
        <v>0.71600000000000008</v>
      </c>
      <c r="AO27" s="57">
        <v>0.68700000000000006</v>
      </c>
      <c r="AP27" s="57">
        <v>0.71800000000000008</v>
      </c>
      <c r="AQ27" s="72" t="s">
        <v>108</v>
      </c>
      <c r="AR27" s="74" t="s">
        <v>74</v>
      </c>
      <c r="AS27" s="56">
        <v>5.5E-2</v>
      </c>
      <c r="AT27" s="57">
        <v>4.3999999999999997E-2</v>
      </c>
      <c r="AU27" s="57">
        <v>5.6000000000000001E-2</v>
      </c>
      <c r="AV27" s="72" t="s">
        <v>108</v>
      </c>
      <c r="AW27" s="74" t="s">
        <v>74</v>
      </c>
      <c r="AX27" s="56">
        <v>0.76400000000000001</v>
      </c>
      <c r="AY27" s="57">
        <v>0.81200000000000006</v>
      </c>
      <c r="AZ27" s="57">
        <v>0.76</v>
      </c>
      <c r="BA27" s="69" t="s">
        <v>52</v>
      </c>
      <c r="BB27" s="145" t="s">
        <v>53</v>
      </c>
      <c r="BC27" s="56">
        <v>4.0000000000000001E-3</v>
      </c>
      <c r="BD27" s="57">
        <v>2.1999999999999999E-2</v>
      </c>
      <c r="BE27" s="57">
        <v>2E-3</v>
      </c>
      <c r="BF27" s="70" t="s">
        <v>52</v>
      </c>
      <c r="BG27" s="78" t="s">
        <v>53</v>
      </c>
      <c r="BH27" s="282" t="s">
        <v>56</v>
      </c>
      <c r="BI27" s="283"/>
      <c r="BJ27" s="283"/>
      <c r="BK27" s="283"/>
      <c r="BL27" s="284"/>
    </row>
    <row r="28" spans="1:64" ht="24" customHeight="1" thickBot="1" x14ac:dyDescent="0.3">
      <c r="A28" s="309"/>
      <c r="B28" s="100" t="s">
        <v>4</v>
      </c>
      <c r="C28" s="52">
        <v>42632.17</v>
      </c>
      <c r="D28" s="52">
        <v>40000</v>
      </c>
      <c r="E28" s="54">
        <v>45615.040000000001</v>
      </c>
      <c r="F28" s="52">
        <v>41940</v>
      </c>
      <c r="G28" s="54">
        <v>42375.5</v>
      </c>
      <c r="H28" s="53">
        <v>39772</v>
      </c>
      <c r="I28" s="72" t="s">
        <v>110</v>
      </c>
      <c r="J28" s="74" t="s">
        <v>74</v>
      </c>
      <c r="K28" s="328"/>
      <c r="L28" s="329"/>
      <c r="M28" s="332"/>
      <c r="N28" s="333"/>
      <c r="O28" s="58">
        <v>0.14899999999999999</v>
      </c>
      <c r="P28" s="57">
        <v>0.13500000000000001</v>
      </c>
      <c r="Q28" s="56">
        <v>0.15</v>
      </c>
      <c r="R28" s="70" t="s">
        <v>108</v>
      </c>
      <c r="S28" s="71" t="s">
        <v>74</v>
      </c>
      <c r="T28" s="362"/>
      <c r="U28" s="363"/>
      <c r="V28" s="363"/>
      <c r="W28" s="363"/>
      <c r="X28" s="364"/>
      <c r="Y28" s="370"/>
      <c r="Z28" s="363"/>
      <c r="AA28" s="363"/>
      <c r="AB28" s="363"/>
      <c r="AC28" s="371"/>
      <c r="AD28" s="362"/>
      <c r="AE28" s="363"/>
      <c r="AF28" s="363"/>
      <c r="AG28" s="363"/>
      <c r="AH28" s="364"/>
      <c r="AI28" s="56">
        <v>0.75800000000000012</v>
      </c>
      <c r="AJ28" s="57">
        <v>0.65500000000000003</v>
      </c>
      <c r="AK28" s="56">
        <v>0.76800000000000013</v>
      </c>
      <c r="AL28" s="70" t="s">
        <v>52</v>
      </c>
      <c r="AM28" s="74" t="s">
        <v>53</v>
      </c>
      <c r="AN28" s="58">
        <v>0.69200000000000006</v>
      </c>
      <c r="AO28" s="57">
        <v>0.61099999999999999</v>
      </c>
      <c r="AP28" s="57">
        <v>0.70000000000000007</v>
      </c>
      <c r="AQ28" s="70" t="s">
        <v>52</v>
      </c>
      <c r="AR28" s="74" t="s">
        <v>53</v>
      </c>
      <c r="AS28" s="56">
        <v>6.6000000000000003E-2</v>
      </c>
      <c r="AT28" s="57">
        <v>4.4000000000000004E-2</v>
      </c>
      <c r="AU28" s="57">
        <v>6.8000000000000005E-2</v>
      </c>
      <c r="AV28" s="70" t="s">
        <v>52</v>
      </c>
      <c r="AW28" s="74" t="s">
        <v>53</v>
      </c>
      <c r="AX28" s="56">
        <v>0.754</v>
      </c>
      <c r="AY28" s="57">
        <v>0.78800000000000003</v>
      </c>
      <c r="AZ28" s="57">
        <v>0.751</v>
      </c>
      <c r="BA28" s="71" t="s">
        <v>108</v>
      </c>
      <c r="BB28" s="145" t="s">
        <v>74</v>
      </c>
      <c r="BC28" s="56">
        <v>3.0000000000000001E-3</v>
      </c>
      <c r="BD28" s="57">
        <v>1.2999999999999999E-2</v>
      </c>
      <c r="BE28" s="57">
        <v>2E-3</v>
      </c>
      <c r="BF28" s="70" t="s">
        <v>108</v>
      </c>
      <c r="BG28" s="78" t="s">
        <v>74</v>
      </c>
      <c r="BH28" s="285"/>
      <c r="BI28" s="286"/>
      <c r="BJ28" s="286"/>
      <c r="BK28" s="286"/>
      <c r="BL28" s="287"/>
    </row>
    <row r="29" spans="1:64" ht="24" customHeight="1" thickBot="1" x14ac:dyDescent="0.3">
      <c r="A29" s="309"/>
      <c r="B29" s="100" t="s">
        <v>5</v>
      </c>
      <c r="C29" s="52">
        <v>40766.44</v>
      </c>
      <c r="D29" s="52">
        <v>38500</v>
      </c>
      <c r="E29" s="54">
        <v>43587.89</v>
      </c>
      <c r="F29" s="52">
        <v>40000</v>
      </c>
      <c r="G29" s="54">
        <v>40447.43</v>
      </c>
      <c r="H29" s="53">
        <v>38397</v>
      </c>
      <c r="I29" s="72" t="s">
        <v>52</v>
      </c>
      <c r="J29" s="74" t="s">
        <v>53</v>
      </c>
      <c r="K29" s="328"/>
      <c r="L29" s="329"/>
      <c r="M29" s="332"/>
      <c r="N29" s="333"/>
      <c r="O29" s="58">
        <v>0.159</v>
      </c>
      <c r="P29" s="57">
        <v>0.13400000000000001</v>
      </c>
      <c r="Q29" s="56">
        <v>0.16200000000000001</v>
      </c>
      <c r="R29" s="70" t="s">
        <v>52</v>
      </c>
      <c r="S29" s="71" t="s">
        <v>53</v>
      </c>
      <c r="T29" s="362"/>
      <c r="U29" s="363"/>
      <c r="V29" s="363"/>
      <c r="W29" s="363"/>
      <c r="X29" s="364"/>
      <c r="Y29" s="370"/>
      <c r="Z29" s="363"/>
      <c r="AA29" s="363"/>
      <c r="AB29" s="363"/>
      <c r="AC29" s="371"/>
      <c r="AD29" s="362"/>
      <c r="AE29" s="363"/>
      <c r="AF29" s="363"/>
      <c r="AG29" s="363"/>
      <c r="AH29" s="364"/>
      <c r="AI29" s="56">
        <v>0.75100000000000011</v>
      </c>
      <c r="AJ29" s="57">
        <v>0.70500000000000007</v>
      </c>
      <c r="AK29" s="56">
        <v>0.75800000000000012</v>
      </c>
      <c r="AL29" s="72" t="s">
        <v>52</v>
      </c>
      <c r="AM29" s="74" t="s">
        <v>53</v>
      </c>
      <c r="AN29" s="58">
        <v>0.67100000000000004</v>
      </c>
      <c r="AO29" s="57">
        <v>0.64500000000000002</v>
      </c>
      <c r="AP29" s="57">
        <v>0.67400000000000004</v>
      </c>
      <c r="AQ29" s="72" t="s">
        <v>52</v>
      </c>
      <c r="AR29" s="78" t="s">
        <v>53</v>
      </c>
      <c r="AS29" s="56">
        <v>0.08</v>
      </c>
      <c r="AT29" s="57">
        <v>6.0000000000000005E-2</v>
      </c>
      <c r="AU29" s="57">
        <v>8.4000000000000005E-2</v>
      </c>
      <c r="AV29" s="72" t="s">
        <v>108</v>
      </c>
      <c r="AW29" s="74" t="s">
        <v>74</v>
      </c>
      <c r="AX29" s="56">
        <v>0.752</v>
      </c>
      <c r="AY29" s="57">
        <v>0.79100000000000004</v>
      </c>
      <c r="AZ29" s="57">
        <v>0.748</v>
      </c>
      <c r="BA29" s="69" t="s">
        <v>108</v>
      </c>
      <c r="BB29" s="97" t="s">
        <v>74</v>
      </c>
      <c r="BC29" s="282" t="s">
        <v>56</v>
      </c>
      <c r="BD29" s="283"/>
      <c r="BE29" s="283"/>
      <c r="BF29" s="283"/>
      <c r="BG29" s="284"/>
      <c r="BH29" s="285"/>
      <c r="BI29" s="286"/>
      <c r="BJ29" s="286"/>
      <c r="BK29" s="286"/>
      <c r="BL29" s="287"/>
    </row>
    <row r="30" spans="1:64" ht="24" customHeight="1" thickBot="1" x14ac:dyDescent="0.3">
      <c r="A30" s="358"/>
      <c r="B30" s="100" t="s">
        <v>6</v>
      </c>
      <c r="C30" s="52">
        <v>35628.01</v>
      </c>
      <c r="D30" s="52">
        <v>34000</v>
      </c>
      <c r="E30" s="54">
        <v>40421.339999999997</v>
      </c>
      <c r="F30" s="52">
        <v>39000</v>
      </c>
      <c r="G30" s="54">
        <v>35013.1</v>
      </c>
      <c r="H30" s="53">
        <v>33000</v>
      </c>
      <c r="I30" s="72" t="s">
        <v>52</v>
      </c>
      <c r="J30" s="74" t="s">
        <v>53</v>
      </c>
      <c r="K30" s="328"/>
      <c r="L30" s="329"/>
      <c r="M30" s="332"/>
      <c r="N30" s="333"/>
      <c r="O30" s="49">
        <v>0.127</v>
      </c>
      <c r="P30" s="73">
        <v>0.122</v>
      </c>
      <c r="Q30" s="128">
        <v>0.127</v>
      </c>
      <c r="R30" s="70" t="s">
        <v>108</v>
      </c>
      <c r="S30" s="71" t="s">
        <v>74</v>
      </c>
      <c r="T30" s="386"/>
      <c r="U30" s="387"/>
      <c r="V30" s="387"/>
      <c r="W30" s="387"/>
      <c r="X30" s="388"/>
      <c r="Y30" s="389"/>
      <c r="Z30" s="387"/>
      <c r="AA30" s="387"/>
      <c r="AB30" s="387"/>
      <c r="AC30" s="390"/>
      <c r="AD30" s="386"/>
      <c r="AE30" s="387"/>
      <c r="AF30" s="387"/>
      <c r="AG30" s="387"/>
      <c r="AH30" s="388"/>
      <c r="AI30" s="56">
        <v>0.77900000000000014</v>
      </c>
      <c r="AJ30" s="57">
        <v>0.72300000000000009</v>
      </c>
      <c r="AK30" s="56">
        <v>0.78500000000000014</v>
      </c>
      <c r="AL30" s="72" t="s">
        <v>52</v>
      </c>
      <c r="AM30" s="74" t="s">
        <v>53</v>
      </c>
      <c r="AN30" s="58">
        <v>0.70200000000000007</v>
      </c>
      <c r="AO30" s="57">
        <v>0.67100000000000004</v>
      </c>
      <c r="AP30" s="57">
        <v>0.70600000000000007</v>
      </c>
      <c r="AQ30" s="72" t="s">
        <v>52</v>
      </c>
      <c r="AR30" s="74" t="s">
        <v>53</v>
      </c>
      <c r="AS30" s="56">
        <v>7.6999999999999999E-2</v>
      </c>
      <c r="AT30" s="57">
        <v>5.2000000000000005E-2</v>
      </c>
      <c r="AU30" s="57">
        <v>7.9000000000000001E-2</v>
      </c>
      <c r="AV30" s="72" t="s">
        <v>52</v>
      </c>
      <c r="AW30" s="74" t="s">
        <v>53</v>
      </c>
      <c r="AX30" s="56">
        <v>0.79400000000000004</v>
      </c>
      <c r="AY30" s="57">
        <v>0.83199999999999996</v>
      </c>
      <c r="AZ30" s="57">
        <v>0.78900000000000003</v>
      </c>
      <c r="BA30" s="69" t="s">
        <v>52</v>
      </c>
      <c r="BB30" s="97" t="s">
        <v>53</v>
      </c>
      <c r="BC30" s="288"/>
      <c r="BD30" s="289"/>
      <c r="BE30" s="289"/>
      <c r="BF30" s="289"/>
      <c r="BG30" s="290"/>
      <c r="BH30" s="288"/>
      <c r="BI30" s="289"/>
      <c r="BJ30" s="289"/>
      <c r="BK30" s="289"/>
      <c r="BL30" s="290"/>
    </row>
    <row r="31" spans="1:64" ht="24" customHeight="1" thickBot="1" x14ac:dyDescent="0.3">
      <c r="A31" s="309" t="s">
        <v>36</v>
      </c>
      <c r="B31" s="102" t="s">
        <v>2</v>
      </c>
      <c r="C31" s="103">
        <v>58470.98</v>
      </c>
      <c r="D31" s="103">
        <v>51000</v>
      </c>
      <c r="E31" s="104">
        <v>59134.15</v>
      </c>
      <c r="F31" s="103">
        <v>52000</v>
      </c>
      <c r="G31" s="104">
        <v>58343.9</v>
      </c>
      <c r="H31" s="105">
        <v>51000</v>
      </c>
      <c r="I31" s="90" t="s">
        <v>110</v>
      </c>
      <c r="J31" s="114" t="s">
        <v>74</v>
      </c>
      <c r="K31" s="344" t="s">
        <v>56</v>
      </c>
      <c r="L31" s="345"/>
      <c r="M31" s="346" t="s">
        <v>56</v>
      </c>
      <c r="N31" s="347"/>
      <c r="O31" s="107">
        <v>0.112</v>
      </c>
      <c r="P31" s="89">
        <v>9.4E-2</v>
      </c>
      <c r="Q31" s="107">
        <v>0.115</v>
      </c>
      <c r="R31" s="108" t="s">
        <v>108</v>
      </c>
      <c r="S31" s="131" t="s">
        <v>74</v>
      </c>
      <c r="T31" s="159">
        <v>0.14799999999999999</v>
      </c>
      <c r="U31" s="160">
        <v>0.152</v>
      </c>
      <c r="V31" s="160">
        <v>0.129</v>
      </c>
      <c r="W31" s="164" t="s">
        <v>52</v>
      </c>
      <c r="X31" s="165" t="s">
        <v>53</v>
      </c>
      <c r="Y31" s="166">
        <v>0.22800000000000001</v>
      </c>
      <c r="Z31" s="160">
        <v>0.22500000000000001</v>
      </c>
      <c r="AA31" s="160">
        <v>0.246</v>
      </c>
      <c r="AB31" s="164" t="s">
        <v>52</v>
      </c>
      <c r="AC31" s="167" t="s">
        <v>53</v>
      </c>
      <c r="AD31" s="159">
        <v>0.1</v>
      </c>
      <c r="AE31" s="160">
        <v>0.104</v>
      </c>
      <c r="AF31" s="160">
        <v>7.6999999999999999E-2</v>
      </c>
      <c r="AG31" s="164" t="s">
        <v>52</v>
      </c>
      <c r="AH31" s="165" t="s">
        <v>53</v>
      </c>
      <c r="AI31" s="111">
        <v>0.79100000000000004</v>
      </c>
      <c r="AJ31" s="112">
        <v>0.75900000000000012</v>
      </c>
      <c r="AK31" s="111">
        <v>0.79800000000000004</v>
      </c>
      <c r="AL31" s="108" t="s">
        <v>52</v>
      </c>
      <c r="AM31" s="109" t="s">
        <v>53</v>
      </c>
      <c r="AN31" s="113">
        <v>0.73199999999999998</v>
      </c>
      <c r="AO31" s="112">
        <v>0.70300000000000007</v>
      </c>
      <c r="AP31" s="112">
        <v>0.73799999999999999</v>
      </c>
      <c r="AQ31" s="108" t="s">
        <v>52</v>
      </c>
      <c r="AR31" s="109" t="s">
        <v>53</v>
      </c>
      <c r="AS31" s="111">
        <v>5.9000000000000004E-2</v>
      </c>
      <c r="AT31" s="112">
        <v>5.6000000000000001E-2</v>
      </c>
      <c r="AU31" s="112">
        <v>6.0000000000000005E-2</v>
      </c>
      <c r="AV31" s="90" t="s">
        <v>110</v>
      </c>
      <c r="AW31" s="114" t="s">
        <v>74</v>
      </c>
      <c r="AX31" s="111">
        <v>0.78600000000000003</v>
      </c>
      <c r="AY31" s="112">
        <v>0.82399999999999995</v>
      </c>
      <c r="AZ31" s="112">
        <v>0.77900000000000003</v>
      </c>
      <c r="BA31" s="115" t="s">
        <v>52</v>
      </c>
      <c r="BB31" s="143" t="s">
        <v>53</v>
      </c>
      <c r="BC31" s="111">
        <v>4.0000000000000001E-3</v>
      </c>
      <c r="BD31" s="112">
        <v>2.4E-2</v>
      </c>
      <c r="BE31" s="112">
        <v>1E-3</v>
      </c>
      <c r="BF31" s="90" t="s">
        <v>52</v>
      </c>
      <c r="BG31" s="114" t="s">
        <v>55</v>
      </c>
      <c r="BH31" s="107">
        <v>0.14699999999999999</v>
      </c>
      <c r="BI31" s="89">
        <v>9.6000000000000002E-2</v>
      </c>
      <c r="BJ31" s="89">
        <v>0.153</v>
      </c>
      <c r="BK31" s="117" t="s">
        <v>52</v>
      </c>
      <c r="BL31" s="118" t="s">
        <v>53</v>
      </c>
    </row>
    <row r="32" spans="1:64" ht="24" customHeight="1" thickBot="1" x14ac:dyDescent="0.3">
      <c r="A32" s="309"/>
      <c r="B32" s="101" t="s">
        <v>3</v>
      </c>
      <c r="C32" s="80">
        <v>49973.88</v>
      </c>
      <c r="D32" s="80">
        <v>45000</v>
      </c>
      <c r="E32" s="81">
        <v>49328.38</v>
      </c>
      <c r="F32" s="80">
        <v>44000</v>
      </c>
      <c r="G32" s="81">
        <v>50089.27</v>
      </c>
      <c r="H32" s="82">
        <v>45000</v>
      </c>
      <c r="I32" s="83" t="s">
        <v>52</v>
      </c>
      <c r="J32" s="87" t="s">
        <v>55</v>
      </c>
      <c r="K32" s="330"/>
      <c r="L32" s="331"/>
      <c r="M32" s="334"/>
      <c r="N32" s="335"/>
      <c r="O32" s="119">
        <v>0.105</v>
      </c>
      <c r="P32" s="60">
        <v>0.106</v>
      </c>
      <c r="Q32" s="120">
        <v>0.105</v>
      </c>
      <c r="R32" s="85" t="s">
        <v>108</v>
      </c>
      <c r="S32" s="121" t="s">
        <v>74</v>
      </c>
      <c r="T32" s="351" t="s">
        <v>56</v>
      </c>
      <c r="U32" s="352"/>
      <c r="V32" s="352"/>
      <c r="W32" s="352"/>
      <c r="X32" s="353"/>
      <c r="Y32" s="356" t="s">
        <v>56</v>
      </c>
      <c r="Z32" s="352"/>
      <c r="AA32" s="352"/>
      <c r="AB32" s="352"/>
      <c r="AC32" s="357"/>
      <c r="AD32" s="351" t="s">
        <v>56</v>
      </c>
      <c r="AE32" s="352"/>
      <c r="AF32" s="352"/>
      <c r="AG32" s="352"/>
      <c r="AH32" s="353"/>
      <c r="AI32" s="59">
        <v>0.84300000000000008</v>
      </c>
      <c r="AJ32" s="60">
        <v>0.81500000000000006</v>
      </c>
      <c r="AK32" s="59">
        <v>0.84700000000000009</v>
      </c>
      <c r="AL32" s="83" t="s">
        <v>52</v>
      </c>
      <c r="AM32" s="87" t="s">
        <v>53</v>
      </c>
      <c r="AN32" s="61">
        <v>0.79900000000000004</v>
      </c>
      <c r="AO32" s="60">
        <v>0.77300000000000002</v>
      </c>
      <c r="AP32" s="60">
        <v>0.80300000000000005</v>
      </c>
      <c r="AQ32" s="83" t="s">
        <v>52</v>
      </c>
      <c r="AR32" s="87" t="s">
        <v>53</v>
      </c>
      <c r="AS32" s="59">
        <v>4.4000000000000004E-2</v>
      </c>
      <c r="AT32" s="60">
        <v>4.2000000000000003E-2</v>
      </c>
      <c r="AU32" s="60">
        <v>4.4000000000000004E-2</v>
      </c>
      <c r="AV32" s="83" t="s">
        <v>52</v>
      </c>
      <c r="AW32" s="87" t="s">
        <v>53</v>
      </c>
      <c r="AX32" s="59">
        <v>0.80900000000000005</v>
      </c>
      <c r="AY32" s="60">
        <v>0.81399999999999995</v>
      </c>
      <c r="AZ32" s="60">
        <v>0.80800000000000005</v>
      </c>
      <c r="BA32" s="88" t="s">
        <v>108</v>
      </c>
      <c r="BB32" s="146" t="s">
        <v>74</v>
      </c>
      <c r="BC32" s="59">
        <v>3.0000000000000001E-3</v>
      </c>
      <c r="BD32" s="60">
        <v>1.2999999999999999E-2</v>
      </c>
      <c r="BE32" s="60">
        <v>1E-3</v>
      </c>
      <c r="BF32" s="85" t="s">
        <v>52</v>
      </c>
      <c r="BG32" s="86" t="s">
        <v>53</v>
      </c>
      <c r="BH32" s="324" t="s">
        <v>56</v>
      </c>
      <c r="BI32" s="325"/>
      <c r="BJ32" s="325"/>
      <c r="BK32" s="325"/>
      <c r="BL32" s="326"/>
    </row>
    <row r="33" spans="1:64" ht="24" customHeight="1" thickBot="1" x14ac:dyDescent="0.3">
      <c r="A33" s="327" t="s">
        <v>7</v>
      </c>
      <c r="B33" s="100" t="s">
        <v>2</v>
      </c>
      <c r="C33" s="52">
        <v>54347.71</v>
      </c>
      <c r="D33" s="52">
        <v>48000</v>
      </c>
      <c r="E33" s="54">
        <v>60349.440000000002</v>
      </c>
      <c r="F33" s="52">
        <v>53000</v>
      </c>
      <c r="G33" s="54">
        <v>53887.94</v>
      </c>
      <c r="H33" s="53">
        <v>48000</v>
      </c>
      <c r="I33" s="72" t="s">
        <v>52</v>
      </c>
      <c r="J33" s="74" t="s">
        <v>55</v>
      </c>
      <c r="K33" s="52">
        <f>E33/121.7*100</f>
        <v>49588.693508627774</v>
      </c>
      <c r="L33" s="53">
        <f>F33/121.7*100</f>
        <v>43549.712407559571</v>
      </c>
      <c r="M33" s="54">
        <f>G33/121.7*100</f>
        <v>44279.326211996718</v>
      </c>
      <c r="N33" s="55">
        <f>H33/121.7*100</f>
        <v>39441.248972884139</v>
      </c>
      <c r="O33" s="79">
        <v>0.13800000000000001</v>
      </c>
      <c r="P33" s="73">
        <v>0.193</v>
      </c>
      <c r="Q33" s="50">
        <v>0.13300000000000001</v>
      </c>
      <c r="R33" s="70" t="s">
        <v>52</v>
      </c>
      <c r="S33" s="71" t="s">
        <v>53</v>
      </c>
      <c r="T33" s="159">
        <v>0.17199999999999999</v>
      </c>
      <c r="U33" s="160">
        <v>0.16700000000000001</v>
      </c>
      <c r="V33" s="160">
        <v>0.22700000000000001</v>
      </c>
      <c r="W33" s="164" t="s">
        <v>52</v>
      </c>
      <c r="X33" s="165" t="s">
        <v>53</v>
      </c>
      <c r="Y33" s="166">
        <v>0.222</v>
      </c>
      <c r="Z33" s="160">
        <v>0.216</v>
      </c>
      <c r="AA33" s="160">
        <v>0.28799999999999998</v>
      </c>
      <c r="AB33" s="164" t="s">
        <v>52</v>
      </c>
      <c r="AC33" s="167" t="s">
        <v>53</v>
      </c>
      <c r="AD33" s="159">
        <v>0.155</v>
      </c>
      <c r="AE33" s="160">
        <v>0.15</v>
      </c>
      <c r="AF33" s="160">
        <v>0.20399999999999999</v>
      </c>
      <c r="AG33" s="164" t="s">
        <v>52</v>
      </c>
      <c r="AH33" s="165" t="s">
        <v>53</v>
      </c>
      <c r="AI33" s="56">
        <v>0.78800000000000003</v>
      </c>
      <c r="AJ33" s="57">
        <v>0.74700000000000011</v>
      </c>
      <c r="AK33" s="56">
        <v>0.79300000000000004</v>
      </c>
      <c r="AL33" s="70" t="s">
        <v>52</v>
      </c>
      <c r="AM33" s="78" t="s">
        <v>53</v>
      </c>
      <c r="AN33" s="58">
        <v>0.73799999999999999</v>
      </c>
      <c r="AO33" s="57">
        <v>0.68900000000000006</v>
      </c>
      <c r="AP33" s="57">
        <v>0.74299999999999999</v>
      </c>
      <c r="AQ33" s="70" t="s">
        <v>52</v>
      </c>
      <c r="AR33" s="78" t="s">
        <v>53</v>
      </c>
      <c r="AS33" s="56">
        <v>4.9999999999999996E-2</v>
      </c>
      <c r="AT33" s="57">
        <v>5.8000000000000003E-2</v>
      </c>
      <c r="AU33" s="57">
        <v>4.9999999999999996E-2</v>
      </c>
      <c r="AV33" s="72" t="s">
        <v>110</v>
      </c>
      <c r="AW33" s="74" t="s">
        <v>74</v>
      </c>
      <c r="AX33" s="56">
        <v>0.81399999999999995</v>
      </c>
      <c r="AY33" s="57">
        <v>0.79100000000000004</v>
      </c>
      <c r="AZ33" s="57">
        <v>0.81599999999999995</v>
      </c>
      <c r="BA33" s="76" t="s">
        <v>108</v>
      </c>
      <c r="BB33" s="145" t="s">
        <v>74</v>
      </c>
      <c r="BC33" s="56">
        <v>3.0000000000000001E-3</v>
      </c>
      <c r="BD33" s="57">
        <v>2.9000000000000001E-2</v>
      </c>
      <c r="BE33" s="57">
        <v>1E-3</v>
      </c>
      <c r="BF33" s="72" t="s">
        <v>52</v>
      </c>
      <c r="BG33" s="74" t="s">
        <v>55</v>
      </c>
      <c r="BH33" s="50">
        <v>8.7999999999999995E-2</v>
      </c>
      <c r="BI33" s="73">
        <v>7.8E-2</v>
      </c>
      <c r="BJ33" s="73">
        <v>8.8999999999999996E-2</v>
      </c>
      <c r="BK33" s="77" t="s">
        <v>52</v>
      </c>
      <c r="BL33" s="97" t="s">
        <v>53</v>
      </c>
    </row>
    <row r="34" spans="1:64" ht="24" customHeight="1" thickBot="1" x14ac:dyDescent="0.3">
      <c r="A34" s="310"/>
      <c r="B34" s="100" t="s">
        <v>3</v>
      </c>
      <c r="C34" s="52">
        <v>45562.16</v>
      </c>
      <c r="D34" s="52">
        <v>40000</v>
      </c>
      <c r="E34" s="54">
        <v>51855.02</v>
      </c>
      <c r="F34" s="52">
        <v>46000</v>
      </c>
      <c r="G34" s="54">
        <v>45092.959999999999</v>
      </c>
      <c r="H34" s="53">
        <v>40000</v>
      </c>
      <c r="I34" s="72" t="s">
        <v>52</v>
      </c>
      <c r="J34" s="74" t="s">
        <v>55</v>
      </c>
      <c r="K34" s="52">
        <f>E34/109.8*100</f>
        <v>47226.794171220397</v>
      </c>
      <c r="L34" s="53">
        <f>F34/109.8*100</f>
        <v>41894.353369763208</v>
      </c>
      <c r="M34" s="54">
        <f>G34/109.8*100</f>
        <v>41068.269581056469</v>
      </c>
      <c r="N34" s="55">
        <f>H34/109.8*100</f>
        <v>36429.872495446267</v>
      </c>
      <c r="O34" s="58">
        <v>0.14199999999999999</v>
      </c>
      <c r="P34" s="57">
        <v>0.17299999999999999</v>
      </c>
      <c r="Q34" s="56">
        <v>0.14000000000000001</v>
      </c>
      <c r="R34" s="70" t="s">
        <v>52</v>
      </c>
      <c r="S34" s="71" t="s">
        <v>53</v>
      </c>
      <c r="T34" s="359" t="s">
        <v>56</v>
      </c>
      <c r="U34" s="360"/>
      <c r="V34" s="360"/>
      <c r="W34" s="360"/>
      <c r="X34" s="361"/>
      <c r="Y34" s="368" t="s">
        <v>56</v>
      </c>
      <c r="Z34" s="360"/>
      <c r="AA34" s="360"/>
      <c r="AB34" s="360"/>
      <c r="AC34" s="369"/>
      <c r="AD34" s="359" t="s">
        <v>56</v>
      </c>
      <c r="AE34" s="360"/>
      <c r="AF34" s="360"/>
      <c r="AG34" s="360"/>
      <c r="AH34" s="361"/>
      <c r="AI34" s="56">
        <v>0.80900000000000005</v>
      </c>
      <c r="AJ34" s="57">
        <v>0.81400000000000006</v>
      </c>
      <c r="AK34" s="56">
        <v>0.80800000000000005</v>
      </c>
      <c r="AL34" s="72" t="s">
        <v>108</v>
      </c>
      <c r="AM34" s="74" t="s">
        <v>74</v>
      </c>
      <c r="AN34" s="58">
        <v>0.76200000000000001</v>
      </c>
      <c r="AO34" s="57">
        <v>0.745</v>
      </c>
      <c r="AP34" s="57">
        <v>0.76300000000000001</v>
      </c>
      <c r="AQ34" s="72" t="s">
        <v>108</v>
      </c>
      <c r="AR34" s="74" t="s">
        <v>74</v>
      </c>
      <c r="AS34" s="56">
        <v>4.7E-2</v>
      </c>
      <c r="AT34" s="57">
        <v>6.9000000000000006E-2</v>
      </c>
      <c r="AU34" s="57">
        <v>4.4999999999999998E-2</v>
      </c>
      <c r="AV34" s="72" t="s">
        <v>108</v>
      </c>
      <c r="AW34" s="74" t="s">
        <v>74</v>
      </c>
      <c r="AX34" s="56">
        <v>0.80300000000000005</v>
      </c>
      <c r="AY34" s="57">
        <v>0.79500000000000004</v>
      </c>
      <c r="AZ34" s="57">
        <v>0.80300000000000005</v>
      </c>
      <c r="BA34" s="69" t="s">
        <v>108</v>
      </c>
      <c r="BB34" s="97" t="s">
        <v>74</v>
      </c>
      <c r="BC34" s="56">
        <v>2E-3</v>
      </c>
      <c r="BD34" s="57">
        <v>2.1000000000000001E-2</v>
      </c>
      <c r="BE34" s="57">
        <v>0</v>
      </c>
      <c r="BF34" s="70" t="s">
        <v>52</v>
      </c>
      <c r="BG34" s="78" t="s">
        <v>55</v>
      </c>
      <c r="BH34" s="282" t="s">
        <v>56</v>
      </c>
      <c r="BI34" s="283"/>
      <c r="BJ34" s="283"/>
      <c r="BK34" s="283"/>
      <c r="BL34" s="284"/>
    </row>
    <row r="35" spans="1:64" ht="24" customHeight="1" thickBot="1" x14ac:dyDescent="0.3">
      <c r="A35" s="310"/>
      <c r="B35" s="100" t="s">
        <v>4</v>
      </c>
      <c r="C35" s="52">
        <v>39558.42</v>
      </c>
      <c r="D35" s="52">
        <v>35000</v>
      </c>
      <c r="E35" s="54">
        <v>43406</v>
      </c>
      <c r="F35" s="52">
        <v>40000</v>
      </c>
      <c r="G35" s="54">
        <v>39308.61</v>
      </c>
      <c r="H35" s="53">
        <v>35000</v>
      </c>
      <c r="I35" s="72" t="s">
        <v>52</v>
      </c>
      <c r="J35" s="74" t="s">
        <v>53</v>
      </c>
      <c r="K35" s="52">
        <f>E35/97*100</f>
        <v>44748.453608247422</v>
      </c>
      <c r="L35" s="53">
        <f>F35/97*100</f>
        <v>41237.113402061856</v>
      </c>
      <c r="M35" s="54">
        <f>G35/97*100</f>
        <v>40524.340206185574</v>
      </c>
      <c r="N35" s="55">
        <f>H35/97*100</f>
        <v>36082.474226804123</v>
      </c>
      <c r="O35" s="58">
        <v>0.157</v>
      </c>
      <c r="P35" s="57">
        <v>0.21099999999999999</v>
      </c>
      <c r="Q35" s="56">
        <v>0.153</v>
      </c>
      <c r="R35" s="70" t="s">
        <v>52</v>
      </c>
      <c r="S35" s="71" t="s">
        <v>53</v>
      </c>
      <c r="T35" s="362"/>
      <c r="U35" s="363"/>
      <c r="V35" s="363"/>
      <c r="W35" s="363"/>
      <c r="X35" s="364"/>
      <c r="Y35" s="370"/>
      <c r="Z35" s="363"/>
      <c r="AA35" s="363"/>
      <c r="AB35" s="363"/>
      <c r="AC35" s="371"/>
      <c r="AD35" s="362"/>
      <c r="AE35" s="363"/>
      <c r="AF35" s="363"/>
      <c r="AG35" s="363"/>
      <c r="AH35" s="364"/>
      <c r="AI35" s="56">
        <v>0.79</v>
      </c>
      <c r="AJ35" s="57">
        <v>0.7360000000000001</v>
      </c>
      <c r="AK35" s="56">
        <v>0.79500000000000004</v>
      </c>
      <c r="AL35" s="70" t="s">
        <v>52</v>
      </c>
      <c r="AM35" s="74" t="s">
        <v>53</v>
      </c>
      <c r="AN35" s="58">
        <v>0.73799999999999999</v>
      </c>
      <c r="AO35" s="57">
        <v>0.69100000000000006</v>
      </c>
      <c r="AP35" s="57">
        <v>0.74199999999999999</v>
      </c>
      <c r="AQ35" s="70" t="s">
        <v>52</v>
      </c>
      <c r="AR35" s="78" t="s">
        <v>53</v>
      </c>
      <c r="AS35" s="56">
        <v>5.1999999999999998E-2</v>
      </c>
      <c r="AT35" s="57">
        <v>4.5000000000000005E-2</v>
      </c>
      <c r="AU35" s="57">
        <v>5.2999999999999999E-2</v>
      </c>
      <c r="AV35" s="72" t="s">
        <v>109</v>
      </c>
      <c r="AW35" s="74" t="s">
        <v>74</v>
      </c>
      <c r="AX35" s="56">
        <v>0.80500000000000005</v>
      </c>
      <c r="AY35" s="57">
        <v>0.752</v>
      </c>
      <c r="AZ35" s="57">
        <v>0.81</v>
      </c>
      <c r="BA35" s="71" t="s">
        <v>52</v>
      </c>
      <c r="BB35" s="145" t="s">
        <v>53</v>
      </c>
      <c r="BC35" s="56">
        <v>2E-3</v>
      </c>
      <c r="BD35" s="57">
        <v>1.7000000000000001E-2</v>
      </c>
      <c r="BE35" s="57">
        <v>0</v>
      </c>
      <c r="BF35" s="70" t="s">
        <v>52</v>
      </c>
      <c r="BG35" s="145" t="s">
        <v>55</v>
      </c>
      <c r="BH35" s="285"/>
      <c r="BI35" s="286"/>
      <c r="BJ35" s="286"/>
      <c r="BK35" s="286"/>
      <c r="BL35" s="287"/>
    </row>
    <row r="36" spans="1:64" ht="24" customHeight="1" thickBot="1" x14ac:dyDescent="0.3">
      <c r="A36" s="310"/>
      <c r="B36" s="100" t="s">
        <v>5</v>
      </c>
      <c r="C36" s="52">
        <v>34555.83</v>
      </c>
      <c r="D36" s="52">
        <v>31000</v>
      </c>
      <c r="E36" s="54">
        <v>36939.11</v>
      </c>
      <c r="F36" s="52">
        <v>34345.5</v>
      </c>
      <c r="G36" s="54">
        <v>34391.15</v>
      </c>
      <c r="H36" s="53">
        <v>31000</v>
      </c>
      <c r="I36" s="72" t="s">
        <v>109</v>
      </c>
      <c r="J36" s="74" t="s">
        <v>74</v>
      </c>
      <c r="K36" s="52">
        <f>E36/88.3*100</f>
        <v>41833.646659116646</v>
      </c>
      <c r="L36" s="53">
        <f>F36/88.3*100</f>
        <v>38896.375990939981</v>
      </c>
      <c r="M36" s="54">
        <f>G36/88.3*100</f>
        <v>38948.074745186866</v>
      </c>
      <c r="N36" s="55">
        <f>H36/88.3*100</f>
        <v>35107.587768969424</v>
      </c>
      <c r="O36" s="58">
        <v>0.17699999999999999</v>
      </c>
      <c r="P36" s="57">
        <v>0.20499999999999999</v>
      </c>
      <c r="Q36" s="56">
        <v>0.17499999999999999</v>
      </c>
      <c r="R36" s="70" t="s">
        <v>108</v>
      </c>
      <c r="S36" s="71" t="s">
        <v>74</v>
      </c>
      <c r="T36" s="362"/>
      <c r="U36" s="363"/>
      <c r="V36" s="363"/>
      <c r="W36" s="363"/>
      <c r="X36" s="364"/>
      <c r="Y36" s="370"/>
      <c r="Z36" s="363"/>
      <c r="AA36" s="363"/>
      <c r="AB36" s="363"/>
      <c r="AC36" s="371"/>
      <c r="AD36" s="362"/>
      <c r="AE36" s="363"/>
      <c r="AF36" s="363"/>
      <c r="AG36" s="363"/>
      <c r="AH36" s="364"/>
      <c r="AI36" s="56">
        <v>0.79400000000000004</v>
      </c>
      <c r="AJ36" s="57">
        <v>0.77</v>
      </c>
      <c r="AK36" s="56">
        <v>0.79600000000000004</v>
      </c>
      <c r="AL36" s="72" t="s">
        <v>109</v>
      </c>
      <c r="AM36" s="74" t="s">
        <v>74</v>
      </c>
      <c r="AN36" s="58">
        <v>0.73099999999999998</v>
      </c>
      <c r="AO36" s="57">
        <v>0.71899999999999997</v>
      </c>
      <c r="AP36" s="57">
        <v>0.73199999999999998</v>
      </c>
      <c r="AQ36" s="72" t="s">
        <v>109</v>
      </c>
      <c r="AR36" s="74" t="s">
        <v>74</v>
      </c>
      <c r="AS36" s="56">
        <v>6.3E-2</v>
      </c>
      <c r="AT36" s="57">
        <v>5.0999999999999997E-2</v>
      </c>
      <c r="AU36" s="57">
        <v>6.4000000000000001E-2</v>
      </c>
      <c r="AV36" s="72" t="s">
        <v>109</v>
      </c>
      <c r="AW36" s="74" t="s">
        <v>74</v>
      </c>
      <c r="AX36" s="56">
        <v>0.78400000000000003</v>
      </c>
      <c r="AY36" s="57">
        <v>0.81</v>
      </c>
      <c r="AZ36" s="57">
        <v>0.78200000000000003</v>
      </c>
      <c r="BA36" s="69" t="s">
        <v>108</v>
      </c>
      <c r="BB36" s="97" t="s">
        <v>74</v>
      </c>
      <c r="BC36" s="282" t="s">
        <v>56</v>
      </c>
      <c r="BD36" s="283"/>
      <c r="BE36" s="283"/>
      <c r="BF36" s="283"/>
      <c r="BG36" s="284"/>
      <c r="BH36" s="285"/>
      <c r="BI36" s="286"/>
      <c r="BJ36" s="286"/>
      <c r="BK36" s="286"/>
      <c r="BL36" s="287"/>
    </row>
    <row r="37" spans="1:64" ht="24" customHeight="1" thickBot="1" x14ac:dyDescent="0.3">
      <c r="A37" s="342"/>
      <c r="B37" s="100" t="s">
        <v>6</v>
      </c>
      <c r="C37" s="52">
        <v>31740.65</v>
      </c>
      <c r="D37" s="52">
        <v>29000</v>
      </c>
      <c r="E37" s="54">
        <v>38495.17</v>
      </c>
      <c r="F37" s="52">
        <v>35110.5</v>
      </c>
      <c r="G37" s="54">
        <v>31199.75</v>
      </c>
      <c r="H37" s="53">
        <v>28700</v>
      </c>
      <c r="I37" s="72" t="s">
        <v>52</v>
      </c>
      <c r="J37" s="74" t="s">
        <v>53</v>
      </c>
      <c r="K37" s="52">
        <f>E37/83.3*100</f>
        <v>46212.689075630253</v>
      </c>
      <c r="L37" s="53">
        <f>F37/83.3*100</f>
        <v>42149.459783913568</v>
      </c>
      <c r="M37" s="54">
        <f>G37/83.3*100</f>
        <v>37454.681872749105</v>
      </c>
      <c r="N37" s="55">
        <f>H37/83.3*100</f>
        <v>34453.781512605041</v>
      </c>
      <c r="O37" s="79">
        <v>0.13</v>
      </c>
      <c r="P37" s="73">
        <v>0.127</v>
      </c>
      <c r="Q37" s="50">
        <v>0.13</v>
      </c>
      <c r="R37" s="70" t="s">
        <v>108</v>
      </c>
      <c r="S37" s="71" t="s">
        <v>74</v>
      </c>
      <c r="T37" s="386"/>
      <c r="U37" s="387"/>
      <c r="V37" s="387"/>
      <c r="W37" s="387"/>
      <c r="X37" s="388"/>
      <c r="Y37" s="389"/>
      <c r="Z37" s="387"/>
      <c r="AA37" s="387"/>
      <c r="AB37" s="387"/>
      <c r="AC37" s="390"/>
      <c r="AD37" s="386"/>
      <c r="AE37" s="387"/>
      <c r="AF37" s="387"/>
      <c r="AG37" s="387"/>
      <c r="AH37" s="388"/>
      <c r="AI37" s="56">
        <v>0.81700000000000006</v>
      </c>
      <c r="AJ37" s="57">
        <v>0.80600000000000005</v>
      </c>
      <c r="AK37" s="56">
        <v>0.81800000000000006</v>
      </c>
      <c r="AL37" s="72" t="s">
        <v>52</v>
      </c>
      <c r="AM37" s="74" t="s">
        <v>53</v>
      </c>
      <c r="AN37" s="58">
        <v>0.749</v>
      </c>
      <c r="AO37" s="57">
        <v>0.73199999999999998</v>
      </c>
      <c r="AP37" s="57">
        <v>0.75</v>
      </c>
      <c r="AQ37" s="72" t="s">
        <v>52</v>
      </c>
      <c r="AR37" s="74" t="s">
        <v>53</v>
      </c>
      <c r="AS37" s="56">
        <v>6.8000000000000005E-2</v>
      </c>
      <c r="AT37" s="57">
        <v>7.3999999999999996E-2</v>
      </c>
      <c r="AU37" s="57">
        <v>6.8000000000000005E-2</v>
      </c>
      <c r="AV37" s="72" t="s">
        <v>52</v>
      </c>
      <c r="AW37" s="74" t="s">
        <v>53</v>
      </c>
      <c r="AX37" s="56">
        <v>0.82</v>
      </c>
      <c r="AY37" s="57">
        <v>0.83399999999999996</v>
      </c>
      <c r="AZ37" s="57">
        <v>0.81799999999999995</v>
      </c>
      <c r="BA37" s="69" t="s">
        <v>52</v>
      </c>
      <c r="BB37" s="97" t="s">
        <v>53</v>
      </c>
      <c r="BC37" s="288"/>
      <c r="BD37" s="289"/>
      <c r="BE37" s="289"/>
      <c r="BF37" s="289"/>
      <c r="BG37" s="290"/>
      <c r="BH37" s="288"/>
      <c r="BI37" s="289"/>
      <c r="BJ37" s="289"/>
      <c r="BK37" s="289"/>
      <c r="BL37" s="290"/>
    </row>
    <row r="38" spans="1:64" ht="24" customHeight="1" thickBot="1" x14ac:dyDescent="0.3">
      <c r="A38" s="309" t="s">
        <v>14</v>
      </c>
      <c r="B38" s="102" t="s">
        <v>2</v>
      </c>
      <c r="C38" s="103">
        <v>58743.22</v>
      </c>
      <c r="D38" s="103">
        <v>52000</v>
      </c>
      <c r="E38" s="104">
        <v>58142.25</v>
      </c>
      <c r="F38" s="103">
        <v>51000</v>
      </c>
      <c r="G38" s="104">
        <v>58910.06</v>
      </c>
      <c r="H38" s="105">
        <v>53000</v>
      </c>
      <c r="I38" s="90" t="s">
        <v>110</v>
      </c>
      <c r="J38" s="114" t="s">
        <v>74</v>
      </c>
      <c r="K38" s="344" t="s">
        <v>56</v>
      </c>
      <c r="L38" s="345"/>
      <c r="M38" s="346" t="s">
        <v>56</v>
      </c>
      <c r="N38" s="347"/>
      <c r="O38" s="123">
        <v>0.153</v>
      </c>
      <c r="P38" s="89">
        <v>0.17499999999999999</v>
      </c>
      <c r="Q38" s="107">
        <v>0.14699999999999999</v>
      </c>
      <c r="R38" s="108" t="s">
        <v>52</v>
      </c>
      <c r="S38" s="131" t="s">
        <v>53</v>
      </c>
      <c r="T38" s="159">
        <v>0.16</v>
      </c>
      <c r="U38" s="160">
        <v>0.152</v>
      </c>
      <c r="V38" s="160">
        <v>0.189</v>
      </c>
      <c r="W38" s="164" t="s">
        <v>52</v>
      </c>
      <c r="X38" s="165" t="s">
        <v>53</v>
      </c>
      <c r="Y38" s="166">
        <v>0.24399999999999999</v>
      </c>
      <c r="Z38" s="160">
        <v>0.219</v>
      </c>
      <c r="AA38" s="160">
        <v>0.32500000000000001</v>
      </c>
      <c r="AB38" s="164" t="s">
        <v>52</v>
      </c>
      <c r="AC38" s="167" t="s">
        <v>55</v>
      </c>
      <c r="AD38" s="159">
        <v>0.109</v>
      </c>
      <c r="AE38" s="160">
        <v>0.105</v>
      </c>
      <c r="AF38" s="160">
        <v>0.121</v>
      </c>
      <c r="AG38" s="164" t="s">
        <v>52</v>
      </c>
      <c r="AH38" s="165" t="s">
        <v>53</v>
      </c>
      <c r="AI38" s="111">
        <v>0.76000000000000012</v>
      </c>
      <c r="AJ38" s="112">
        <v>0.68200000000000005</v>
      </c>
      <c r="AK38" s="111">
        <v>0.78400000000000003</v>
      </c>
      <c r="AL38" s="108" t="s">
        <v>52</v>
      </c>
      <c r="AM38" s="129" t="s">
        <v>77</v>
      </c>
      <c r="AN38" s="113">
        <v>0.70100000000000007</v>
      </c>
      <c r="AO38" s="112">
        <v>0.63700000000000001</v>
      </c>
      <c r="AP38" s="112">
        <v>0.72199999999999998</v>
      </c>
      <c r="AQ38" s="108" t="s">
        <v>52</v>
      </c>
      <c r="AR38" s="109" t="s">
        <v>53</v>
      </c>
      <c r="AS38" s="111">
        <v>5.8999999999999997E-2</v>
      </c>
      <c r="AT38" s="112">
        <v>4.5000000000000005E-2</v>
      </c>
      <c r="AU38" s="112">
        <v>6.2E-2</v>
      </c>
      <c r="AV38" s="108" t="s">
        <v>52</v>
      </c>
      <c r="AW38" s="109" t="s">
        <v>53</v>
      </c>
      <c r="AX38" s="111">
        <v>0.77900000000000003</v>
      </c>
      <c r="AY38" s="112">
        <v>0.79700000000000004</v>
      </c>
      <c r="AZ38" s="112">
        <v>0.77400000000000002</v>
      </c>
      <c r="BA38" s="115" t="s">
        <v>52</v>
      </c>
      <c r="BB38" s="143" t="s">
        <v>53</v>
      </c>
      <c r="BC38" s="111">
        <v>8.0000000000000002E-3</v>
      </c>
      <c r="BD38" s="112">
        <v>2.5000000000000001E-2</v>
      </c>
      <c r="BE38" s="112">
        <v>2E-3</v>
      </c>
      <c r="BF38" s="90" t="s">
        <v>52</v>
      </c>
      <c r="BG38" s="114" t="s">
        <v>55</v>
      </c>
      <c r="BH38" s="107">
        <v>0.16900000000000001</v>
      </c>
      <c r="BI38" s="89">
        <v>0.20300000000000001</v>
      </c>
      <c r="BJ38" s="89">
        <v>0.159</v>
      </c>
      <c r="BK38" s="90" t="s">
        <v>52</v>
      </c>
      <c r="BL38" s="114" t="s">
        <v>53</v>
      </c>
    </row>
    <row r="39" spans="1:64" ht="24" customHeight="1" thickBot="1" x14ac:dyDescent="0.3">
      <c r="A39" s="310"/>
      <c r="B39" s="100" t="s">
        <v>3</v>
      </c>
      <c r="C39" s="52">
        <v>52012.58</v>
      </c>
      <c r="D39" s="52">
        <v>46000</v>
      </c>
      <c r="E39" s="54">
        <v>49821.06</v>
      </c>
      <c r="F39" s="52">
        <v>43000</v>
      </c>
      <c r="G39" s="54">
        <v>52642.09</v>
      </c>
      <c r="H39" s="53">
        <v>47000</v>
      </c>
      <c r="I39" s="72" t="s">
        <v>52</v>
      </c>
      <c r="J39" s="74" t="s">
        <v>55</v>
      </c>
      <c r="K39" s="328"/>
      <c r="L39" s="329"/>
      <c r="M39" s="332"/>
      <c r="N39" s="333"/>
      <c r="O39" s="58">
        <v>0.154</v>
      </c>
      <c r="P39" s="57">
        <v>0.20399999999999999</v>
      </c>
      <c r="Q39" s="56">
        <v>0.13800000000000001</v>
      </c>
      <c r="R39" s="70" t="s">
        <v>52</v>
      </c>
      <c r="S39" s="71" t="s">
        <v>53</v>
      </c>
      <c r="T39" s="359" t="s">
        <v>56</v>
      </c>
      <c r="U39" s="360"/>
      <c r="V39" s="360"/>
      <c r="W39" s="360"/>
      <c r="X39" s="361"/>
      <c r="Y39" s="368" t="s">
        <v>56</v>
      </c>
      <c r="Z39" s="360"/>
      <c r="AA39" s="360"/>
      <c r="AB39" s="360"/>
      <c r="AC39" s="369"/>
      <c r="AD39" s="359" t="s">
        <v>56</v>
      </c>
      <c r="AE39" s="360"/>
      <c r="AF39" s="360"/>
      <c r="AG39" s="360"/>
      <c r="AH39" s="361"/>
      <c r="AI39" s="56">
        <v>0.81100000000000005</v>
      </c>
      <c r="AJ39" s="57">
        <v>0.75900000000000012</v>
      </c>
      <c r="AK39" s="56">
        <v>0.82900000000000007</v>
      </c>
      <c r="AL39" s="70" t="s">
        <v>52</v>
      </c>
      <c r="AM39" s="74" t="s">
        <v>53</v>
      </c>
      <c r="AN39" s="58">
        <v>0.76400000000000001</v>
      </c>
      <c r="AO39" s="57">
        <v>0.71100000000000008</v>
      </c>
      <c r="AP39" s="57">
        <v>0.78200000000000003</v>
      </c>
      <c r="AQ39" s="70" t="s">
        <v>52</v>
      </c>
      <c r="AR39" s="74" t="s">
        <v>53</v>
      </c>
      <c r="AS39" s="56">
        <v>4.7000000000000007E-2</v>
      </c>
      <c r="AT39" s="57">
        <v>4.8000000000000001E-2</v>
      </c>
      <c r="AU39" s="57">
        <v>4.7000000000000007E-2</v>
      </c>
      <c r="AV39" s="70" t="s">
        <v>52</v>
      </c>
      <c r="AW39" s="74" t="s">
        <v>53</v>
      </c>
      <c r="AX39" s="56">
        <v>0.79800000000000004</v>
      </c>
      <c r="AY39" s="57">
        <v>0.80400000000000005</v>
      </c>
      <c r="AZ39" s="57">
        <v>0.79700000000000004</v>
      </c>
      <c r="BA39" s="71" t="s">
        <v>108</v>
      </c>
      <c r="BB39" s="145" t="s">
        <v>74</v>
      </c>
      <c r="BC39" s="56">
        <v>1.2E-2</v>
      </c>
      <c r="BD39" s="57">
        <v>4.2999999999999997E-2</v>
      </c>
      <c r="BE39" s="57">
        <v>2E-3</v>
      </c>
      <c r="BF39" s="70" t="s">
        <v>52</v>
      </c>
      <c r="BG39" s="78" t="s">
        <v>55</v>
      </c>
      <c r="BH39" s="282" t="s">
        <v>56</v>
      </c>
      <c r="BI39" s="283"/>
      <c r="BJ39" s="283"/>
      <c r="BK39" s="283"/>
      <c r="BL39" s="284"/>
    </row>
    <row r="40" spans="1:64" ht="24" customHeight="1" thickBot="1" x14ac:dyDescent="0.3">
      <c r="A40" s="310"/>
      <c r="B40" s="100" t="s">
        <v>4</v>
      </c>
      <c r="C40" s="52">
        <v>45231.02</v>
      </c>
      <c r="D40" s="52">
        <v>40000</v>
      </c>
      <c r="E40" s="54">
        <v>42418.45</v>
      </c>
      <c r="F40" s="52">
        <v>37442</v>
      </c>
      <c r="G40" s="54">
        <v>46085.21</v>
      </c>
      <c r="H40" s="53">
        <v>40000</v>
      </c>
      <c r="I40" s="72" t="s">
        <v>52</v>
      </c>
      <c r="J40" s="74" t="s">
        <v>53</v>
      </c>
      <c r="K40" s="328"/>
      <c r="L40" s="329"/>
      <c r="M40" s="332"/>
      <c r="N40" s="333"/>
      <c r="O40" s="58">
        <v>0.16600000000000001</v>
      </c>
      <c r="P40" s="57">
        <v>0.218</v>
      </c>
      <c r="Q40" s="56">
        <v>0.15</v>
      </c>
      <c r="R40" s="70" t="s">
        <v>52</v>
      </c>
      <c r="S40" s="71" t="s">
        <v>53</v>
      </c>
      <c r="T40" s="362"/>
      <c r="U40" s="363"/>
      <c r="V40" s="363"/>
      <c r="W40" s="363"/>
      <c r="X40" s="364"/>
      <c r="Y40" s="370"/>
      <c r="Z40" s="363"/>
      <c r="AA40" s="363"/>
      <c r="AB40" s="363"/>
      <c r="AC40" s="371"/>
      <c r="AD40" s="362"/>
      <c r="AE40" s="363"/>
      <c r="AF40" s="363"/>
      <c r="AG40" s="363"/>
      <c r="AH40" s="364"/>
      <c r="AI40" s="56">
        <v>0.79200000000000004</v>
      </c>
      <c r="AJ40" s="57">
        <v>0.7330000000000001</v>
      </c>
      <c r="AK40" s="56">
        <v>0.81300000000000006</v>
      </c>
      <c r="AL40" s="70" t="s">
        <v>52</v>
      </c>
      <c r="AM40" s="74" t="s">
        <v>53</v>
      </c>
      <c r="AN40" s="58">
        <v>0.75</v>
      </c>
      <c r="AO40" s="57">
        <v>0.68500000000000005</v>
      </c>
      <c r="AP40" s="57">
        <v>0.77300000000000002</v>
      </c>
      <c r="AQ40" s="70" t="s">
        <v>52</v>
      </c>
      <c r="AR40" s="78" t="s">
        <v>53</v>
      </c>
      <c r="AS40" s="56">
        <v>4.2000000000000003E-2</v>
      </c>
      <c r="AT40" s="57">
        <v>4.8000000000000001E-2</v>
      </c>
      <c r="AU40" s="57">
        <v>0.04</v>
      </c>
      <c r="AV40" s="72" t="s">
        <v>52</v>
      </c>
      <c r="AW40" s="74" t="s">
        <v>53</v>
      </c>
      <c r="AX40" s="56">
        <v>0.80100000000000005</v>
      </c>
      <c r="AY40" s="57">
        <v>0.82599999999999996</v>
      </c>
      <c r="AZ40" s="57">
        <v>0.79400000000000004</v>
      </c>
      <c r="BA40" s="71" t="s">
        <v>52</v>
      </c>
      <c r="BB40" s="145" t="s">
        <v>53</v>
      </c>
      <c r="BC40" s="56">
        <v>6.0000000000000001E-3</v>
      </c>
      <c r="BD40" s="57">
        <v>2.3E-2</v>
      </c>
      <c r="BE40" s="57">
        <v>0</v>
      </c>
      <c r="BF40" s="70" t="s">
        <v>52</v>
      </c>
      <c r="BG40" s="78" t="s">
        <v>55</v>
      </c>
      <c r="BH40" s="285"/>
      <c r="BI40" s="286"/>
      <c r="BJ40" s="286"/>
      <c r="BK40" s="286"/>
      <c r="BL40" s="287"/>
    </row>
    <row r="41" spans="1:64" ht="24" customHeight="1" thickBot="1" x14ac:dyDescent="0.3">
      <c r="A41" s="310"/>
      <c r="B41" s="100" t="s">
        <v>5</v>
      </c>
      <c r="C41" s="52">
        <v>40352.050000000003</v>
      </c>
      <c r="D41" s="52">
        <v>36000</v>
      </c>
      <c r="E41" s="54">
        <v>40682.230000000003</v>
      </c>
      <c r="F41" s="52">
        <v>37000</v>
      </c>
      <c r="G41" s="54">
        <v>40244.92</v>
      </c>
      <c r="H41" s="53">
        <v>36000</v>
      </c>
      <c r="I41" s="72" t="s">
        <v>109</v>
      </c>
      <c r="J41" s="74" t="s">
        <v>74</v>
      </c>
      <c r="K41" s="328"/>
      <c r="L41" s="329"/>
      <c r="M41" s="332"/>
      <c r="N41" s="333"/>
      <c r="O41" s="58">
        <v>0.191</v>
      </c>
      <c r="P41" s="57">
        <v>0.23499999999999999</v>
      </c>
      <c r="Q41" s="56">
        <v>0.17799999999999999</v>
      </c>
      <c r="R41" s="70" t="s">
        <v>52</v>
      </c>
      <c r="S41" s="71" t="s">
        <v>53</v>
      </c>
      <c r="T41" s="362"/>
      <c r="U41" s="363"/>
      <c r="V41" s="363"/>
      <c r="W41" s="363"/>
      <c r="X41" s="364"/>
      <c r="Y41" s="370"/>
      <c r="Z41" s="363"/>
      <c r="AA41" s="363"/>
      <c r="AB41" s="363"/>
      <c r="AC41" s="371"/>
      <c r="AD41" s="362"/>
      <c r="AE41" s="363"/>
      <c r="AF41" s="363"/>
      <c r="AG41" s="363"/>
      <c r="AH41" s="364"/>
      <c r="AI41" s="56">
        <v>0.77400000000000013</v>
      </c>
      <c r="AJ41" s="57">
        <v>0.71300000000000008</v>
      </c>
      <c r="AK41" s="56">
        <v>0.79300000000000004</v>
      </c>
      <c r="AL41" s="70" t="s">
        <v>52</v>
      </c>
      <c r="AM41" s="74" t="s">
        <v>53</v>
      </c>
      <c r="AN41" s="58">
        <v>0.71600000000000008</v>
      </c>
      <c r="AO41" s="57">
        <v>0.65900000000000003</v>
      </c>
      <c r="AP41" s="57">
        <v>0.73599999999999999</v>
      </c>
      <c r="AQ41" s="70" t="s">
        <v>52</v>
      </c>
      <c r="AR41" s="78" t="s">
        <v>53</v>
      </c>
      <c r="AS41" s="56">
        <v>5.8000000000000003E-2</v>
      </c>
      <c r="AT41" s="57">
        <v>5.3999999999999999E-2</v>
      </c>
      <c r="AU41" s="57">
        <v>5.7000000000000002E-2</v>
      </c>
      <c r="AV41" s="70" t="s">
        <v>52</v>
      </c>
      <c r="AW41" s="74" t="s">
        <v>53</v>
      </c>
      <c r="AX41" s="56">
        <v>0.77600000000000002</v>
      </c>
      <c r="AY41" s="57">
        <v>0.80800000000000005</v>
      </c>
      <c r="AZ41" s="57">
        <v>0.76500000000000001</v>
      </c>
      <c r="BA41" s="71" t="s">
        <v>52</v>
      </c>
      <c r="BB41" s="145" t="s">
        <v>53</v>
      </c>
      <c r="BC41" s="282" t="s">
        <v>56</v>
      </c>
      <c r="BD41" s="283"/>
      <c r="BE41" s="283"/>
      <c r="BF41" s="283"/>
      <c r="BG41" s="284"/>
      <c r="BH41" s="285"/>
      <c r="BI41" s="286"/>
      <c r="BJ41" s="286"/>
      <c r="BK41" s="286"/>
      <c r="BL41" s="287"/>
    </row>
    <row r="42" spans="1:64" ht="24" customHeight="1" thickBot="1" x14ac:dyDescent="0.3">
      <c r="A42" s="310"/>
      <c r="B42" s="101" t="s">
        <v>6</v>
      </c>
      <c r="C42" s="80">
        <v>35088.03</v>
      </c>
      <c r="D42" s="80">
        <v>32000</v>
      </c>
      <c r="E42" s="81">
        <v>35865.51</v>
      </c>
      <c r="F42" s="80">
        <v>32000</v>
      </c>
      <c r="G42" s="81">
        <v>34824.379999999997</v>
      </c>
      <c r="H42" s="82">
        <v>31879.5</v>
      </c>
      <c r="I42" s="83" t="s">
        <v>109</v>
      </c>
      <c r="J42" s="87" t="s">
        <v>74</v>
      </c>
      <c r="K42" s="330"/>
      <c r="L42" s="331"/>
      <c r="M42" s="334"/>
      <c r="N42" s="335"/>
      <c r="O42" s="130">
        <v>0.14499999999999999</v>
      </c>
      <c r="P42" s="126">
        <v>0.17499999999999999</v>
      </c>
      <c r="Q42" s="130">
        <v>0.13600000000000001</v>
      </c>
      <c r="R42" s="85" t="s">
        <v>52</v>
      </c>
      <c r="S42" s="121" t="s">
        <v>53</v>
      </c>
      <c r="T42" s="365"/>
      <c r="U42" s="366"/>
      <c r="V42" s="366"/>
      <c r="W42" s="366"/>
      <c r="X42" s="367"/>
      <c r="Y42" s="372"/>
      <c r="Z42" s="366"/>
      <c r="AA42" s="366"/>
      <c r="AB42" s="366"/>
      <c r="AC42" s="373"/>
      <c r="AD42" s="365"/>
      <c r="AE42" s="366"/>
      <c r="AF42" s="366"/>
      <c r="AG42" s="366"/>
      <c r="AH42" s="367"/>
      <c r="AI42" s="59">
        <v>0.80200000000000016</v>
      </c>
      <c r="AJ42" s="60">
        <v>0.76200000000000012</v>
      </c>
      <c r="AK42" s="59">
        <v>0.81500000000000006</v>
      </c>
      <c r="AL42" s="83" t="s">
        <v>52</v>
      </c>
      <c r="AM42" s="87" t="s">
        <v>53</v>
      </c>
      <c r="AN42" s="61">
        <v>0.73100000000000009</v>
      </c>
      <c r="AO42" s="60">
        <v>0.69300000000000006</v>
      </c>
      <c r="AP42" s="60">
        <v>0.745</v>
      </c>
      <c r="AQ42" s="83" t="s">
        <v>52</v>
      </c>
      <c r="AR42" s="87" t="s">
        <v>53</v>
      </c>
      <c r="AS42" s="59">
        <v>7.1000000000000008E-2</v>
      </c>
      <c r="AT42" s="60">
        <v>6.9000000000000006E-2</v>
      </c>
      <c r="AU42" s="60">
        <v>7.0000000000000007E-2</v>
      </c>
      <c r="AV42" s="83" t="s">
        <v>109</v>
      </c>
      <c r="AW42" s="87" t="s">
        <v>53</v>
      </c>
      <c r="AX42" s="59">
        <v>0.81</v>
      </c>
      <c r="AY42" s="60">
        <v>0.83799999999999997</v>
      </c>
      <c r="AZ42" s="60">
        <v>0.8</v>
      </c>
      <c r="BA42" s="88" t="s">
        <v>52</v>
      </c>
      <c r="BB42" s="146" t="s">
        <v>53</v>
      </c>
      <c r="BC42" s="288"/>
      <c r="BD42" s="289"/>
      <c r="BE42" s="289"/>
      <c r="BF42" s="289"/>
      <c r="BG42" s="290"/>
      <c r="BH42" s="288"/>
      <c r="BI42" s="289"/>
      <c r="BJ42" s="289"/>
      <c r="BK42" s="289"/>
      <c r="BL42" s="290"/>
    </row>
    <row r="43" spans="1:64" ht="27.75" customHeight="1" thickBot="1" x14ac:dyDescent="0.3">
      <c r="A43" s="327" t="s">
        <v>32</v>
      </c>
      <c r="B43" s="100" t="s">
        <v>2</v>
      </c>
      <c r="C43" s="52">
        <v>54818.46</v>
      </c>
      <c r="D43" s="52">
        <v>49000</v>
      </c>
      <c r="E43" s="54">
        <v>51082.96</v>
      </c>
      <c r="F43" s="52">
        <v>45000</v>
      </c>
      <c r="G43" s="54">
        <v>55648.05</v>
      </c>
      <c r="H43" s="53">
        <v>51000</v>
      </c>
      <c r="I43" s="72" t="s">
        <v>52</v>
      </c>
      <c r="J43" s="74" t="s">
        <v>55</v>
      </c>
      <c r="K43" s="328" t="s">
        <v>56</v>
      </c>
      <c r="L43" s="329"/>
      <c r="M43" s="332" t="s">
        <v>56</v>
      </c>
      <c r="N43" s="333"/>
      <c r="O43" s="50">
        <v>0.13600000000000001</v>
      </c>
      <c r="P43" s="73">
        <v>0.13500000000000001</v>
      </c>
      <c r="Q43" s="50">
        <v>0.13700000000000001</v>
      </c>
      <c r="R43" s="70" t="s">
        <v>108</v>
      </c>
      <c r="S43" s="71" t="s">
        <v>74</v>
      </c>
      <c r="T43" s="159">
        <v>0.17599999999999999</v>
      </c>
      <c r="U43" s="160">
        <v>0.17199999999999999</v>
      </c>
      <c r="V43" s="160">
        <v>0.19500000000000001</v>
      </c>
      <c r="W43" s="164" t="s">
        <v>52</v>
      </c>
      <c r="X43" s="165" t="s">
        <v>53</v>
      </c>
      <c r="Y43" s="166">
        <v>0.26400000000000001</v>
      </c>
      <c r="Z43" s="160">
        <v>0.248</v>
      </c>
      <c r="AA43" s="160">
        <v>0.33</v>
      </c>
      <c r="AB43" s="164" t="s">
        <v>52</v>
      </c>
      <c r="AC43" s="167" t="s">
        <v>53</v>
      </c>
      <c r="AD43" s="159">
        <v>0.14399999999999999</v>
      </c>
      <c r="AE43" s="160">
        <v>0.14499999999999999</v>
      </c>
      <c r="AF43" s="160">
        <v>0.13900000000000001</v>
      </c>
      <c r="AG43" s="164" t="s">
        <v>52</v>
      </c>
      <c r="AH43" s="165" t="s">
        <v>53</v>
      </c>
      <c r="AI43" s="56">
        <v>0.77300000000000013</v>
      </c>
      <c r="AJ43" s="57">
        <v>0.7340000000000001</v>
      </c>
      <c r="AK43" s="56">
        <v>0.78100000000000014</v>
      </c>
      <c r="AL43" s="70" t="s">
        <v>52</v>
      </c>
      <c r="AM43" s="78" t="s">
        <v>53</v>
      </c>
      <c r="AN43" s="58">
        <v>0.70800000000000007</v>
      </c>
      <c r="AO43" s="57">
        <v>0.66600000000000004</v>
      </c>
      <c r="AP43" s="57">
        <v>0.71900000000000008</v>
      </c>
      <c r="AQ43" s="70" t="s">
        <v>52</v>
      </c>
      <c r="AR43" s="78" t="s">
        <v>53</v>
      </c>
      <c r="AS43" s="56">
        <v>6.5000000000000002E-2</v>
      </c>
      <c r="AT43" s="57">
        <v>6.8000000000000005E-2</v>
      </c>
      <c r="AU43" s="57">
        <v>6.2E-2</v>
      </c>
      <c r="AV43" s="72" t="s">
        <v>110</v>
      </c>
      <c r="AW43" s="74" t="s">
        <v>74</v>
      </c>
      <c r="AX43" s="56">
        <v>0.755</v>
      </c>
      <c r="AY43" s="57">
        <v>0.78900000000000003</v>
      </c>
      <c r="AZ43" s="57">
        <v>0.747</v>
      </c>
      <c r="BA43" s="95" t="s">
        <v>52</v>
      </c>
      <c r="BB43" s="145" t="s">
        <v>53</v>
      </c>
      <c r="BC43" s="56">
        <v>2.7E-2</v>
      </c>
      <c r="BD43" s="57">
        <v>0.13</v>
      </c>
      <c r="BE43" s="57">
        <v>1E-3</v>
      </c>
      <c r="BF43" s="72" t="s">
        <v>52</v>
      </c>
      <c r="BG43" s="74" t="s">
        <v>75</v>
      </c>
      <c r="BH43" s="50">
        <v>9.0999999999999998E-2</v>
      </c>
      <c r="BI43" s="73">
        <v>2.8000000000000001E-2</v>
      </c>
      <c r="BJ43" s="73">
        <v>0.10100000000000001</v>
      </c>
      <c r="BK43" s="72" t="s">
        <v>52</v>
      </c>
      <c r="BL43" s="74" t="s">
        <v>53</v>
      </c>
    </row>
    <row r="44" spans="1:64" ht="27.75" customHeight="1" thickBot="1" x14ac:dyDescent="0.3">
      <c r="A44" s="342"/>
      <c r="B44" s="100" t="s">
        <v>3</v>
      </c>
      <c r="C44" s="52">
        <v>44149.98</v>
      </c>
      <c r="D44" s="52">
        <v>39000</v>
      </c>
      <c r="E44" s="54">
        <v>41251.22</v>
      </c>
      <c r="F44" s="52">
        <v>37000</v>
      </c>
      <c r="G44" s="54">
        <v>44754.19</v>
      </c>
      <c r="H44" s="53">
        <v>39000</v>
      </c>
      <c r="I44" s="72" t="s">
        <v>52</v>
      </c>
      <c r="J44" s="74" t="s">
        <v>55</v>
      </c>
      <c r="K44" s="328"/>
      <c r="L44" s="329"/>
      <c r="M44" s="332"/>
      <c r="N44" s="333"/>
      <c r="O44" s="56">
        <v>0.13400000000000001</v>
      </c>
      <c r="P44" s="57">
        <v>0.14799999999999999</v>
      </c>
      <c r="Q44" s="56">
        <v>0.13100000000000001</v>
      </c>
      <c r="R44" s="70" t="s">
        <v>108</v>
      </c>
      <c r="S44" s="71" t="s">
        <v>74</v>
      </c>
      <c r="T44" s="348" t="s">
        <v>56</v>
      </c>
      <c r="U44" s="349"/>
      <c r="V44" s="349"/>
      <c r="W44" s="349"/>
      <c r="X44" s="350"/>
      <c r="Y44" s="354" t="s">
        <v>56</v>
      </c>
      <c r="Z44" s="349"/>
      <c r="AA44" s="349"/>
      <c r="AB44" s="349"/>
      <c r="AC44" s="355"/>
      <c r="AD44" s="348" t="s">
        <v>56</v>
      </c>
      <c r="AE44" s="349"/>
      <c r="AF44" s="349"/>
      <c r="AG44" s="349"/>
      <c r="AH44" s="350"/>
      <c r="AI44" s="56">
        <v>0.81700000000000006</v>
      </c>
      <c r="AJ44" s="57">
        <v>0.78500000000000003</v>
      </c>
      <c r="AK44" s="56">
        <v>0.82600000000000007</v>
      </c>
      <c r="AL44" s="72" t="s">
        <v>52</v>
      </c>
      <c r="AM44" s="74" t="s">
        <v>53</v>
      </c>
      <c r="AN44" s="58">
        <v>0.78</v>
      </c>
      <c r="AO44" s="57">
        <v>0.74099999999999999</v>
      </c>
      <c r="AP44" s="57">
        <v>0.79</v>
      </c>
      <c r="AQ44" s="72" t="s">
        <v>52</v>
      </c>
      <c r="AR44" s="74" t="s">
        <v>53</v>
      </c>
      <c r="AS44" s="56">
        <v>3.7000000000000005E-2</v>
      </c>
      <c r="AT44" s="57">
        <v>4.4000000000000004E-2</v>
      </c>
      <c r="AU44" s="57">
        <v>3.6000000000000004E-2</v>
      </c>
      <c r="AV44" s="72" t="s">
        <v>52</v>
      </c>
      <c r="AW44" s="74" t="s">
        <v>53</v>
      </c>
      <c r="AX44" s="56">
        <v>0.78</v>
      </c>
      <c r="AY44" s="57">
        <v>0.80200000000000005</v>
      </c>
      <c r="AZ44" s="57">
        <v>0.77500000000000002</v>
      </c>
      <c r="BA44" s="69" t="s">
        <v>108</v>
      </c>
      <c r="BB44" s="145" t="s">
        <v>74</v>
      </c>
      <c r="BC44" s="56">
        <v>3.1E-2</v>
      </c>
      <c r="BD44" s="57">
        <v>0.152</v>
      </c>
      <c r="BE44" s="57">
        <v>2E-3</v>
      </c>
      <c r="BF44" s="70" t="s">
        <v>52</v>
      </c>
      <c r="BG44" s="78" t="s">
        <v>75</v>
      </c>
      <c r="BH44" s="324" t="s">
        <v>56</v>
      </c>
      <c r="BI44" s="325"/>
      <c r="BJ44" s="325"/>
      <c r="BK44" s="325"/>
      <c r="BL44" s="326"/>
    </row>
    <row r="45" spans="1:64" ht="27.75" customHeight="1" thickBot="1" x14ac:dyDescent="0.3">
      <c r="A45" s="309" t="s">
        <v>38</v>
      </c>
      <c r="B45" s="102" t="s">
        <v>2</v>
      </c>
      <c r="C45" s="103">
        <v>56072.38</v>
      </c>
      <c r="D45" s="103">
        <v>49000</v>
      </c>
      <c r="E45" s="104">
        <v>56879.92</v>
      </c>
      <c r="F45" s="103">
        <v>51000</v>
      </c>
      <c r="G45" s="104">
        <v>55990.6</v>
      </c>
      <c r="H45" s="105">
        <v>49000</v>
      </c>
      <c r="I45" s="90" t="s">
        <v>110</v>
      </c>
      <c r="J45" s="114" t="s">
        <v>74</v>
      </c>
      <c r="K45" s="344" t="s">
        <v>56</v>
      </c>
      <c r="L45" s="345"/>
      <c r="M45" s="346" t="s">
        <v>56</v>
      </c>
      <c r="N45" s="347"/>
      <c r="O45" s="107">
        <v>0.125</v>
      </c>
      <c r="P45" s="89">
        <v>0.125</v>
      </c>
      <c r="Q45" s="107">
        <v>0.125</v>
      </c>
      <c r="R45" s="108" t="s">
        <v>108</v>
      </c>
      <c r="S45" s="131" t="s">
        <v>74</v>
      </c>
      <c r="T45" s="159">
        <v>0.16300000000000001</v>
      </c>
      <c r="U45" s="160">
        <v>0.16300000000000001</v>
      </c>
      <c r="V45" s="160">
        <v>0.16900000000000001</v>
      </c>
      <c r="W45" s="164" t="s">
        <v>52</v>
      </c>
      <c r="X45" s="165" t="s">
        <v>53</v>
      </c>
      <c r="Y45" s="166">
        <v>0.251</v>
      </c>
      <c r="Z45" s="160">
        <v>0.24299999999999999</v>
      </c>
      <c r="AA45" s="160">
        <v>0.31900000000000001</v>
      </c>
      <c r="AB45" s="164" t="s">
        <v>52</v>
      </c>
      <c r="AC45" s="167" t="s">
        <v>53</v>
      </c>
      <c r="AD45" s="159">
        <v>0.113</v>
      </c>
      <c r="AE45" s="160">
        <v>0.114</v>
      </c>
      <c r="AF45" s="160">
        <v>0.108</v>
      </c>
      <c r="AG45" s="164" t="s">
        <v>52</v>
      </c>
      <c r="AH45" s="165" t="s">
        <v>53</v>
      </c>
      <c r="AI45" s="111">
        <v>0.75500000000000012</v>
      </c>
      <c r="AJ45" s="112">
        <v>0.72400000000000009</v>
      </c>
      <c r="AK45" s="111">
        <v>0.75800000000000012</v>
      </c>
      <c r="AL45" s="90" t="s">
        <v>110</v>
      </c>
      <c r="AM45" s="114" t="s">
        <v>74</v>
      </c>
      <c r="AN45" s="113">
        <v>0.69800000000000006</v>
      </c>
      <c r="AO45" s="112">
        <v>0.66900000000000004</v>
      </c>
      <c r="AP45" s="112">
        <v>0.70100000000000007</v>
      </c>
      <c r="AQ45" s="90" t="s">
        <v>110</v>
      </c>
      <c r="AR45" s="114" t="s">
        <v>74</v>
      </c>
      <c r="AS45" s="111">
        <v>5.7000000000000002E-2</v>
      </c>
      <c r="AT45" s="112">
        <v>5.5E-2</v>
      </c>
      <c r="AU45" s="112">
        <v>5.7000000000000002E-2</v>
      </c>
      <c r="AV45" s="90" t="s">
        <v>110</v>
      </c>
      <c r="AW45" s="114" t="s">
        <v>74</v>
      </c>
      <c r="AX45" s="111">
        <v>0.76700000000000002</v>
      </c>
      <c r="AY45" s="112">
        <v>0.76</v>
      </c>
      <c r="AZ45" s="112">
        <v>0.76800000000000002</v>
      </c>
      <c r="BA45" s="131" t="s">
        <v>108</v>
      </c>
      <c r="BB45" s="143" t="s">
        <v>74</v>
      </c>
      <c r="BC45" s="111">
        <v>2E-3</v>
      </c>
      <c r="BD45" s="112">
        <v>1.2999999999999999E-2</v>
      </c>
      <c r="BE45" s="112">
        <v>1E-3</v>
      </c>
      <c r="BF45" s="90" t="s">
        <v>52</v>
      </c>
      <c r="BG45" s="114" t="s">
        <v>53</v>
      </c>
      <c r="BH45" s="107">
        <v>0.126</v>
      </c>
      <c r="BI45" s="89">
        <v>0.05</v>
      </c>
      <c r="BJ45" s="89">
        <v>0.13300000000000001</v>
      </c>
      <c r="BK45" s="117" t="s">
        <v>52</v>
      </c>
      <c r="BL45" s="118" t="s">
        <v>53</v>
      </c>
    </row>
    <row r="46" spans="1:64" ht="27.75" customHeight="1" thickBot="1" x14ac:dyDescent="0.3">
      <c r="A46" s="310"/>
      <c r="B46" s="101" t="s">
        <v>3</v>
      </c>
      <c r="C46" s="80">
        <v>47462.33</v>
      </c>
      <c r="D46" s="80">
        <v>42000</v>
      </c>
      <c r="E46" s="81">
        <v>52645.96</v>
      </c>
      <c r="F46" s="80">
        <v>45000</v>
      </c>
      <c r="G46" s="81">
        <v>46889.15</v>
      </c>
      <c r="H46" s="82">
        <v>42000</v>
      </c>
      <c r="I46" s="83" t="s">
        <v>52</v>
      </c>
      <c r="J46" s="87" t="s">
        <v>55</v>
      </c>
      <c r="K46" s="330"/>
      <c r="L46" s="331"/>
      <c r="M46" s="334"/>
      <c r="N46" s="335"/>
      <c r="O46" s="59">
        <v>0.13</v>
      </c>
      <c r="P46" s="60">
        <v>0.14699999999999999</v>
      </c>
      <c r="Q46" s="59">
        <v>0.128</v>
      </c>
      <c r="R46" s="85" t="s">
        <v>108</v>
      </c>
      <c r="S46" s="121" t="s">
        <v>74</v>
      </c>
      <c r="T46" s="351" t="s">
        <v>56</v>
      </c>
      <c r="U46" s="352"/>
      <c r="V46" s="352"/>
      <c r="W46" s="352"/>
      <c r="X46" s="353"/>
      <c r="Y46" s="356" t="s">
        <v>56</v>
      </c>
      <c r="Z46" s="352"/>
      <c r="AA46" s="352"/>
      <c r="AB46" s="352"/>
      <c r="AC46" s="357"/>
      <c r="AD46" s="351" t="s">
        <v>56</v>
      </c>
      <c r="AE46" s="352"/>
      <c r="AF46" s="352"/>
      <c r="AG46" s="352"/>
      <c r="AH46" s="353"/>
      <c r="AI46" s="59">
        <v>0.80500000000000005</v>
      </c>
      <c r="AJ46" s="60">
        <v>0.76100000000000001</v>
      </c>
      <c r="AK46" s="59">
        <v>0.81100000000000005</v>
      </c>
      <c r="AL46" s="83" t="s">
        <v>52</v>
      </c>
      <c r="AM46" s="87" t="s">
        <v>53</v>
      </c>
      <c r="AN46" s="61">
        <v>0.751</v>
      </c>
      <c r="AO46" s="60">
        <v>0.71499999999999997</v>
      </c>
      <c r="AP46" s="60">
        <v>0.75600000000000001</v>
      </c>
      <c r="AQ46" s="83" t="s">
        <v>52</v>
      </c>
      <c r="AR46" s="87" t="s">
        <v>53</v>
      </c>
      <c r="AS46" s="59">
        <v>5.4000000000000006E-2</v>
      </c>
      <c r="AT46" s="60">
        <v>4.5999999999999999E-2</v>
      </c>
      <c r="AU46" s="60">
        <v>5.5E-2</v>
      </c>
      <c r="AV46" s="83" t="s">
        <v>52</v>
      </c>
      <c r="AW46" s="86" t="s">
        <v>53</v>
      </c>
      <c r="AX46" s="59">
        <v>0.77600000000000002</v>
      </c>
      <c r="AY46" s="60">
        <v>0.76</v>
      </c>
      <c r="AZ46" s="60">
        <v>0.77700000000000002</v>
      </c>
      <c r="BA46" s="88" t="s">
        <v>108</v>
      </c>
      <c r="BB46" s="146" t="s">
        <v>74</v>
      </c>
      <c r="BC46" s="59">
        <v>4.0000000000000001E-3</v>
      </c>
      <c r="BD46" s="60">
        <v>2.7E-2</v>
      </c>
      <c r="BE46" s="60">
        <v>1E-3</v>
      </c>
      <c r="BF46" s="85" t="s">
        <v>52</v>
      </c>
      <c r="BG46" s="86" t="s">
        <v>55</v>
      </c>
      <c r="BH46" s="324" t="s">
        <v>56</v>
      </c>
      <c r="BI46" s="325"/>
      <c r="BJ46" s="325"/>
      <c r="BK46" s="325"/>
      <c r="BL46" s="326"/>
    </row>
    <row r="47" spans="1:64" ht="24" customHeight="1" thickBot="1" x14ac:dyDescent="0.3">
      <c r="A47" s="327" t="s">
        <v>16</v>
      </c>
      <c r="B47" s="100" t="s">
        <v>2</v>
      </c>
      <c r="C47" s="52">
        <v>57635.16</v>
      </c>
      <c r="D47" s="52">
        <v>51000</v>
      </c>
      <c r="E47" s="54">
        <v>56167.360000000001</v>
      </c>
      <c r="F47" s="52">
        <v>49000</v>
      </c>
      <c r="G47" s="54">
        <v>58107.46</v>
      </c>
      <c r="H47" s="53">
        <v>52000</v>
      </c>
      <c r="I47" s="72" t="s">
        <v>110</v>
      </c>
      <c r="J47" s="74" t="s">
        <v>74</v>
      </c>
      <c r="K47" s="328" t="s">
        <v>56</v>
      </c>
      <c r="L47" s="329"/>
      <c r="M47" s="332" t="s">
        <v>56</v>
      </c>
      <c r="N47" s="333"/>
      <c r="O47" s="79">
        <v>0.121</v>
      </c>
      <c r="P47" s="73">
        <v>0.13100000000000001</v>
      </c>
      <c r="Q47" s="50">
        <v>0.11799999999999999</v>
      </c>
      <c r="R47" s="70" t="s">
        <v>52</v>
      </c>
      <c r="S47" s="71" t="s">
        <v>53</v>
      </c>
      <c r="T47" s="159">
        <v>0.155</v>
      </c>
      <c r="U47" s="160">
        <v>0.14599999999999999</v>
      </c>
      <c r="V47" s="160">
        <v>0.183</v>
      </c>
      <c r="W47" s="164" t="s">
        <v>52</v>
      </c>
      <c r="X47" s="165" t="s">
        <v>53</v>
      </c>
      <c r="Y47" s="166">
        <v>0.23899999999999999</v>
      </c>
      <c r="Z47" s="160">
        <v>0.221</v>
      </c>
      <c r="AA47" s="160">
        <v>0.30099999999999999</v>
      </c>
      <c r="AB47" s="164" t="s">
        <v>52</v>
      </c>
      <c r="AC47" s="167" t="s">
        <v>53</v>
      </c>
      <c r="AD47" s="159">
        <v>0.108</v>
      </c>
      <c r="AE47" s="160">
        <v>0.107</v>
      </c>
      <c r="AF47" s="160">
        <v>0.111</v>
      </c>
      <c r="AG47" s="164" t="s">
        <v>52</v>
      </c>
      <c r="AH47" s="165" t="s">
        <v>53</v>
      </c>
      <c r="AI47" s="56">
        <v>0.78100000000000003</v>
      </c>
      <c r="AJ47" s="57">
        <v>0.71500000000000008</v>
      </c>
      <c r="AK47" s="56">
        <v>0.80400000000000005</v>
      </c>
      <c r="AL47" s="70" t="s">
        <v>52</v>
      </c>
      <c r="AM47" s="78" t="s">
        <v>53</v>
      </c>
      <c r="AN47" s="58">
        <v>0.72399999999999998</v>
      </c>
      <c r="AO47" s="57">
        <v>0.65700000000000003</v>
      </c>
      <c r="AP47" s="57">
        <v>0.748</v>
      </c>
      <c r="AQ47" s="70" t="s">
        <v>52</v>
      </c>
      <c r="AR47" s="78" t="s">
        <v>53</v>
      </c>
      <c r="AS47" s="56">
        <v>5.7000000000000002E-2</v>
      </c>
      <c r="AT47" s="57">
        <v>5.8000000000000003E-2</v>
      </c>
      <c r="AU47" s="57">
        <v>5.6000000000000001E-2</v>
      </c>
      <c r="AV47" s="72" t="s">
        <v>110</v>
      </c>
      <c r="AW47" s="74" t="s">
        <v>74</v>
      </c>
      <c r="AX47" s="56">
        <v>0.79800000000000004</v>
      </c>
      <c r="AY47" s="57">
        <v>0.80600000000000005</v>
      </c>
      <c r="AZ47" s="57">
        <v>0.79500000000000004</v>
      </c>
      <c r="BA47" s="76" t="s">
        <v>108</v>
      </c>
      <c r="BB47" s="145" t="s">
        <v>74</v>
      </c>
      <c r="BC47" s="56">
        <v>1.0999999999999999E-2</v>
      </c>
      <c r="BD47" s="57">
        <v>2.9000000000000001E-2</v>
      </c>
      <c r="BE47" s="57">
        <v>5.0000000000000001E-3</v>
      </c>
      <c r="BF47" s="72" t="s">
        <v>52</v>
      </c>
      <c r="BG47" s="74" t="s">
        <v>55</v>
      </c>
      <c r="BH47" s="50">
        <v>0.13600000000000001</v>
      </c>
      <c r="BI47" s="73">
        <v>0.14000000000000001</v>
      </c>
      <c r="BJ47" s="73">
        <v>0.13500000000000001</v>
      </c>
      <c r="BK47" s="72" t="s">
        <v>52</v>
      </c>
      <c r="BL47" s="74" t="s">
        <v>53</v>
      </c>
    </row>
    <row r="48" spans="1:64" ht="24" customHeight="1" thickBot="1" x14ac:dyDescent="0.3">
      <c r="A48" s="310"/>
      <c r="B48" s="100" t="s">
        <v>3</v>
      </c>
      <c r="C48" s="52">
        <v>49307.07</v>
      </c>
      <c r="D48" s="52">
        <v>44000</v>
      </c>
      <c r="E48" s="54">
        <v>49388.61</v>
      </c>
      <c r="F48" s="52">
        <v>43000</v>
      </c>
      <c r="G48" s="54">
        <v>49280.5</v>
      </c>
      <c r="H48" s="53">
        <v>44000</v>
      </c>
      <c r="I48" s="72" t="s">
        <v>110</v>
      </c>
      <c r="J48" s="74" t="s">
        <v>74</v>
      </c>
      <c r="K48" s="328"/>
      <c r="L48" s="329"/>
      <c r="M48" s="332"/>
      <c r="N48" s="333"/>
      <c r="O48" s="58">
        <v>0.10100000000000001</v>
      </c>
      <c r="P48" s="57">
        <v>0.13200000000000001</v>
      </c>
      <c r="Q48" s="56">
        <v>9.1999999999999998E-2</v>
      </c>
      <c r="R48" s="70" t="s">
        <v>52</v>
      </c>
      <c r="S48" s="71" t="s">
        <v>53</v>
      </c>
      <c r="T48" s="359" t="s">
        <v>56</v>
      </c>
      <c r="U48" s="360"/>
      <c r="V48" s="360"/>
      <c r="W48" s="360"/>
      <c r="X48" s="361"/>
      <c r="Y48" s="368" t="s">
        <v>56</v>
      </c>
      <c r="Z48" s="360"/>
      <c r="AA48" s="360"/>
      <c r="AB48" s="360"/>
      <c r="AC48" s="369"/>
      <c r="AD48" s="359" t="s">
        <v>56</v>
      </c>
      <c r="AE48" s="360"/>
      <c r="AF48" s="360"/>
      <c r="AG48" s="360"/>
      <c r="AH48" s="361"/>
      <c r="AI48" s="56">
        <v>0.82900000000000007</v>
      </c>
      <c r="AJ48" s="57">
        <v>0.78</v>
      </c>
      <c r="AK48" s="56">
        <v>0.84700000000000009</v>
      </c>
      <c r="AL48" s="70" t="s">
        <v>52</v>
      </c>
      <c r="AM48" s="74" t="s">
        <v>53</v>
      </c>
      <c r="AN48" s="58">
        <v>0.79</v>
      </c>
      <c r="AO48" s="57">
        <v>0.74299999999999999</v>
      </c>
      <c r="AP48" s="57">
        <v>0.80700000000000005</v>
      </c>
      <c r="AQ48" s="70" t="s">
        <v>52</v>
      </c>
      <c r="AR48" s="74" t="s">
        <v>53</v>
      </c>
      <c r="AS48" s="56">
        <v>3.9E-2</v>
      </c>
      <c r="AT48" s="57">
        <v>3.6999999999999998E-2</v>
      </c>
      <c r="AU48" s="57">
        <v>0.04</v>
      </c>
      <c r="AV48" s="70" t="s">
        <v>52</v>
      </c>
      <c r="AW48" s="74" t="s">
        <v>53</v>
      </c>
      <c r="AX48" s="56">
        <v>0.80200000000000005</v>
      </c>
      <c r="AY48" s="57">
        <v>0.80100000000000005</v>
      </c>
      <c r="AZ48" s="57">
        <v>0.80200000000000005</v>
      </c>
      <c r="BA48" s="71" t="s">
        <v>52</v>
      </c>
      <c r="BB48" s="145" t="s">
        <v>53</v>
      </c>
      <c r="BC48" s="56">
        <v>8.0000000000000002E-3</v>
      </c>
      <c r="BD48" s="57">
        <v>3.2000000000000001E-2</v>
      </c>
      <c r="BE48" s="57">
        <v>2E-3</v>
      </c>
      <c r="BF48" s="70" t="s">
        <v>52</v>
      </c>
      <c r="BG48" s="78" t="s">
        <v>53</v>
      </c>
      <c r="BH48" s="282" t="s">
        <v>56</v>
      </c>
      <c r="BI48" s="283"/>
      <c r="BJ48" s="283"/>
      <c r="BK48" s="283"/>
      <c r="BL48" s="284"/>
    </row>
    <row r="49" spans="1:64" ht="24" customHeight="1" thickBot="1" x14ac:dyDescent="0.3">
      <c r="A49" s="310"/>
      <c r="B49" s="100" t="s">
        <v>4</v>
      </c>
      <c r="C49" s="52">
        <v>43070.54</v>
      </c>
      <c r="D49" s="52">
        <v>38000</v>
      </c>
      <c r="E49" s="54">
        <v>41522.870000000003</v>
      </c>
      <c r="F49" s="52">
        <v>37361</v>
      </c>
      <c r="G49" s="54">
        <v>43513.04</v>
      </c>
      <c r="H49" s="53">
        <v>38000</v>
      </c>
      <c r="I49" s="72" t="s">
        <v>52</v>
      </c>
      <c r="J49" s="74" t="s">
        <v>53</v>
      </c>
      <c r="K49" s="328"/>
      <c r="L49" s="329"/>
      <c r="M49" s="332"/>
      <c r="N49" s="333"/>
      <c r="O49" s="58">
        <v>0.115</v>
      </c>
      <c r="P49" s="57">
        <v>0.151</v>
      </c>
      <c r="Q49" s="56">
        <v>0.105</v>
      </c>
      <c r="R49" s="70" t="s">
        <v>52</v>
      </c>
      <c r="S49" s="71" t="s">
        <v>53</v>
      </c>
      <c r="T49" s="362"/>
      <c r="U49" s="363"/>
      <c r="V49" s="363"/>
      <c r="W49" s="363"/>
      <c r="X49" s="364"/>
      <c r="Y49" s="370"/>
      <c r="Z49" s="363"/>
      <c r="AA49" s="363"/>
      <c r="AB49" s="363"/>
      <c r="AC49" s="371"/>
      <c r="AD49" s="362"/>
      <c r="AE49" s="363"/>
      <c r="AF49" s="363"/>
      <c r="AG49" s="363"/>
      <c r="AH49" s="364"/>
      <c r="AI49" s="56">
        <v>0.83100000000000007</v>
      </c>
      <c r="AJ49" s="57">
        <v>0.77100000000000002</v>
      </c>
      <c r="AK49" s="56">
        <v>0.85400000000000009</v>
      </c>
      <c r="AL49" s="70" t="s">
        <v>52</v>
      </c>
      <c r="AM49" s="74" t="s">
        <v>53</v>
      </c>
      <c r="AN49" s="58">
        <v>0.78700000000000003</v>
      </c>
      <c r="AO49" s="57">
        <v>0.71499999999999997</v>
      </c>
      <c r="AP49" s="57">
        <v>0.81100000000000005</v>
      </c>
      <c r="AQ49" s="70" t="s">
        <v>52</v>
      </c>
      <c r="AR49" s="78" t="s">
        <v>77</v>
      </c>
      <c r="AS49" s="56">
        <v>4.4000000000000004E-2</v>
      </c>
      <c r="AT49" s="57">
        <v>5.6000000000000001E-2</v>
      </c>
      <c r="AU49" s="57">
        <v>4.3000000000000003E-2</v>
      </c>
      <c r="AV49" s="72" t="s">
        <v>52</v>
      </c>
      <c r="AW49" s="74" t="s">
        <v>77</v>
      </c>
      <c r="AX49" s="56">
        <v>0.78900000000000003</v>
      </c>
      <c r="AY49" s="57">
        <v>0.82</v>
      </c>
      <c r="AZ49" s="57">
        <v>0.78</v>
      </c>
      <c r="BA49" s="71" t="s">
        <v>52</v>
      </c>
      <c r="BB49" s="145" t="s">
        <v>53</v>
      </c>
      <c r="BC49" s="56">
        <v>8.9999999999999993E-3</v>
      </c>
      <c r="BD49" s="57">
        <v>2.4E-2</v>
      </c>
      <c r="BE49" s="57">
        <v>4.0000000000000001E-3</v>
      </c>
      <c r="BF49" s="70" t="s">
        <v>52</v>
      </c>
      <c r="BG49" s="78" t="s">
        <v>55</v>
      </c>
      <c r="BH49" s="285"/>
      <c r="BI49" s="286"/>
      <c r="BJ49" s="286"/>
      <c r="BK49" s="286"/>
      <c r="BL49" s="287"/>
    </row>
    <row r="50" spans="1:64" ht="24" customHeight="1" thickBot="1" x14ac:dyDescent="0.3">
      <c r="A50" s="310"/>
      <c r="B50" s="100" t="s">
        <v>5</v>
      </c>
      <c r="C50" s="52">
        <v>37337.919999999998</v>
      </c>
      <c r="D50" s="52">
        <v>33285</v>
      </c>
      <c r="E50" s="54">
        <v>35743.74</v>
      </c>
      <c r="F50" s="52">
        <v>31501</v>
      </c>
      <c r="G50" s="54">
        <v>37821.43</v>
      </c>
      <c r="H50" s="53">
        <v>34000</v>
      </c>
      <c r="I50" s="72" t="s">
        <v>52</v>
      </c>
      <c r="J50" s="74" t="s">
        <v>53</v>
      </c>
      <c r="K50" s="328"/>
      <c r="L50" s="329"/>
      <c r="M50" s="332"/>
      <c r="N50" s="333"/>
      <c r="O50" s="58">
        <v>0.154</v>
      </c>
      <c r="P50" s="57">
        <v>0.193</v>
      </c>
      <c r="Q50" s="56">
        <v>0.14299999999999999</v>
      </c>
      <c r="R50" s="70" t="s">
        <v>52</v>
      </c>
      <c r="S50" s="71" t="s">
        <v>53</v>
      </c>
      <c r="T50" s="362"/>
      <c r="U50" s="363"/>
      <c r="V50" s="363"/>
      <c r="W50" s="363"/>
      <c r="X50" s="364"/>
      <c r="Y50" s="370"/>
      <c r="Z50" s="363"/>
      <c r="AA50" s="363"/>
      <c r="AB50" s="363"/>
      <c r="AC50" s="371"/>
      <c r="AD50" s="362"/>
      <c r="AE50" s="363"/>
      <c r="AF50" s="363"/>
      <c r="AG50" s="363"/>
      <c r="AH50" s="364"/>
      <c r="AI50" s="56">
        <v>0.81600000000000006</v>
      </c>
      <c r="AJ50" s="57">
        <v>0.76300000000000012</v>
      </c>
      <c r="AK50" s="56">
        <v>0.83600000000000008</v>
      </c>
      <c r="AL50" s="70" t="s">
        <v>52</v>
      </c>
      <c r="AM50" s="74" t="s">
        <v>53</v>
      </c>
      <c r="AN50" s="58">
        <v>0.749</v>
      </c>
      <c r="AO50" s="57">
        <v>0.68100000000000005</v>
      </c>
      <c r="AP50" s="57">
        <v>0.77300000000000002</v>
      </c>
      <c r="AQ50" s="70" t="s">
        <v>52</v>
      </c>
      <c r="AR50" s="78" t="s">
        <v>53</v>
      </c>
      <c r="AS50" s="56">
        <v>6.7000000000000004E-2</v>
      </c>
      <c r="AT50" s="57">
        <v>8.2000000000000003E-2</v>
      </c>
      <c r="AU50" s="57">
        <v>6.3E-2</v>
      </c>
      <c r="AV50" s="70" t="s">
        <v>52</v>
      </c>
      <c r="AW50" s="74"/>
      <c r="AX50" s="56">
        <v>0.82099999999999995</v>
      </c>
      <c r="AY50" s="57">
        <v>0.85</v>
      </c>
      <c r="AZ50" s="57">
        <v>0.81100000000000005</v>
      </c>
      <c r="BA50" s="71" t="s">
        <v>52</v>
      </c>
      <c r="BB50" s="145" t="s">
        <v>53</v>
      </c>
      <c r="BC50" s="282" t="s">
        <v>56</v>
      </c>
      <c r="BD50" s="283"/>
      <c r="BE50" s="283"/>
      <c r="BF50" s="283"/>
      <c r="BG50" s="284"/>
      <c r="BH50" s="285"/>
      <c r="BI50" s="286"/>
      <c r="BJ50" s="286"/>
      <c r="BK50" s="286"/>
      <c r="BL50" s="287"/>
    </row>
    <row r="51" spans="1:64" ht="24" customHeight="1" thickBot="1" x14ac:dyDescent="0.3">
      <c r="A51" s="342"/>
      <c r="B51" s="100" t="s">
        <v>6</v>
      </c>
      <c r="C51" s="52">
        <v>32579.13</v>
      </c>
      <c r="D51" s="52">
        <v>29700</v>
      </c>
      <c r="E51" s="54">
        <v>31957.81</v>
      </c>
      <c r="F51" s="52">
        <v>28000</v>
      </c>
      <c r="G51" s="54">
        <v>32781.31</v>
      </c>
      <c r="H51" s="53">
        <v>30000</v>
      </c>
      <c r="I51" s="72" t="s">
        <v>109</v>
      </c>
      <c r="J51" s="74" t="s">
        <v>74</v>
      </c>
      <c r="K51" s="328"/>
      <c r="L51" s="329"/>
      <c r="M51" s="332"/>
      <c r="N51" s="333"/>
      <c r="O51" s="50">
        <v>0.114</v>
      </c>
      <c r="P51" s="73">
        <v>0.14699999999999999</v>
      </c>
      <c r="Q51" s="50">
        <v>0.105</v>
      </c>
      <c r="R51" s="70" t="s">
        <v>52</v>
      </c>
      <c r="S51" s="71" t="s">
        <v>53</v>
      </c>
      <c r="T51" s="386"/>
      <c r="U51" s="387"/>
      <c r="V51" s="387"/>
      <c r="W51" s="387"/>
      <c r="X51" s="388"/>
      <c r="Y51" s="389"/>
      <c r="Z51" s="387"/>
      <c r="AA51" s="387"/>
      <c r="AB51" s="387"/>
      <c r="AC51" s="390"/>
      <c r="AD51" s="386"/>
      <c r="AE51" s="387"/>
      <c r="AF51" s="387"/>
      <c r="AG51" s="387"/>
      <c r="AH51" s="388"/>
      <c r="AI51" s="56">
        <v>0.83800000000000008</v>
      </c>
      <c r="AJ51" s="57">
        <v>0.81</v>
      </c>
      <c r="AK51" s="56">
        <v>0.84800000000000009</v>
      </c>
      <c r="AL51" s="72" t="s">
        <v>52</v>
      </c>
      <c r="AM51" s="74" t="s">
        <v>53</v>
      </c>
      <c r="AN51" s="58">
        <v>0.76500000000000001</v>
      </c>
      <c r="AO51" s="57">
        <v>0.73</v>
      </c>
      <c r="AP51" s="57">
        <v>0.77700000000000002</v>
      </c>
      <c r="AQ51" s="72" t="s">
        <v>52</v>
      </c>
      <c r="AR51" s="74" t="s">
        <v>53</v>
      </c>
      <c r="AS51" s="56">
        <v>7.3000000000000009E-2</v>
      </c>
      <c r="AT51" s="57">
        <v>0.08</v>
      </c>
      <c r="AU51" s="57">
        <v>7.1000000000000008E-2</v>
      </c>
      <c r="AV51" s="72" t="s">
        <v>52</v>
      </c>
      <c r="AW51" s="74" t="s">
        <v>53</v>
      </c>
      <c r="AX51" s="56">
        <v>0.82099999999999995</v>
      </c>
      <c r="AY51" s="57">
        <v>0.85</v>
      </c>
      <c r="AZ51" s="57">
        <v>0.81100000000000005</v>
      </c>
      <c r="BA51" s="69" t="s">
        <v>52</v>
      </c>
      <c r="BB51" s="97" t="s">
        <v>53</v>
      </c>
      <c r="BC51" s="288"/>
      <c r="BD51" s="289"/>
      <c r="BE51" s="289"/>
      <c r="BF51" s="289"/>
      <c r="BG51" s="290"/>
      <c r="BH51" s="288"/>
      <c r="BI51" s="289"/>
      <c r="BJ51" s="289"/>
      <c r="BK51" s="289"/>
      <c r="BL51" s="290"/>
    </row>
    <row r="52" spans="1:64" ht="24" customHeight="1" thickBot="1" x14ac:dyDescent="0.3">
      <c r="A52" s="309" t="s">
        <v>18</v>
      </c>
      <c r="B52" s="102" t="s">
        <v>2</v>
      </c>
      <c r="C52" s="103">
        <v>56007.28</v>
      </c>
      <c r="D52" s="103">
        <v>49000</v>
      </c>
      <c r="E52" s="104">
        <v>55935.28</v>
      </c>
      <c r="F52" s="103">
        <v>47000</v>
      </c>
      <c r="G52" s="104">
        <v>56021.599999999999</v>
      </c>
      <c r="H52" s="105">
        <v>50000</v>
      </c>
      <c r="I52" s="90" t="s">
        <v>110</v>
      </c>
      <c r="J52" s="114" t="s">
        <v>74</v>
      </c>
      <c r="K52" s="344" t="s">
        <v>56</v>
      </c>
      <c r="L52" s="345"/>
      <c r="M52" s="346" t="s">
        <v>56</v>
      </c>
      <c r="N52" s="347"/>
      <c r="O52" s="123">
        <v>0.14199999999999999</v>
      </c>
      <c r="P52" s="89">
        <v>0.16600000000000001</v>
      </c>
      <c r="Q52" s="107">
        <v>0.13700000000000001</v>
      </c>
      <c r="R52" s="108" t="s">
        <v>52</v>
      </c>
      <c r="S52" s="131" t="s">
        <v>53</v>
      </c>
      <c r="T52" s="159">
        <v>0.186</v>
      </c>
      <c r="U52" s="160">
        <v>0.17499999999999999</v>
      </c>
      <c r="V52" s="160">
        <v>0.23</v>
      </c>
      <c r="W52" s="164" t="s">
        <v>52</v>
      </c>
      <c r="X52" s="165" t="s">
        <v>53</v>
      </c>
      <c r="Y52" s="166">
        <v>0.27100000000000002</v>
      </c>
      <c r="Z52" s="160">
        <v>0.252</v>
      </c>
      <c r="AA52" s="160">
        <v>0.35499999999999998</v>
      </c>
      <c r="AB52" s="164" t="s">
        <v>52</v>
      </c>
      <c r="AC52" s="167" t="s">
        <v>53</v>
      </c>
      <c r="AD52" s="159">
        <v>0.128</v>
      </c>
      <c r="AE52" s="160">
        <v>0.126</v>
      </c>
      <c r="AF52" s="160">
        <v>0.14099999999999999</v>
      </c>
      <c r="AG52" s="164" t="s">
        <v>52</v>
      </c>
      <c r="AH52" s="165" t="s">
        <v>53</v>
      </c>
      <c r="AI52" s="111">
        <v>0.76200000000000012</v>
      </c>
      <c r="AJ52" s="112">
        <v>0.69200000000000006</v>
      </c>
      <c r="AK52" s="111">
        <v>0.77700000000000014</v>
      </c>
      <c r="AL52" s="108" t="s">
        <v>52</v>
      </c>
      <c r="AM52" s="109" t="s">
        <v>53</v>
      </c>
      <c r="AN52" s="113">
        <v>0.70000000000000007</v>
      </c>
      <c r="AO52" s="112">
        <v>0.63200000000000001</v>
      </c>
      <c r="AP52" s="112">
        <v>0.71600000000000008</v>
      </c>
      <c r="AQ52" s="108" t="s">
        <v>52</v>
      </c>
      <c r="AR52" s="109" t="s">
        <v>53</v>
      </c>
      <c r="AS52" s="111">
        <v>6.2E-2</v>
      </c>
      <c r="AT52" s="112">
        <v>6.0000000000000005E-2</v>
      </c>
      <c r="AU52" s="112">
        <v>6.0999999999999999E-2</v>
      </c>
      <c r="AV52" s="90" t="s">
        <v>110</v>
      </c>
      <c r="AW52" s="114" t="s">
        <v>74</v>
      </c>
      <c r="AX52" s="111">
        <v>0.78100000000000003</v>
      </c>
      <c r="AY52" s="112">
        <v>0.78800000000000003</v>
      </c>
      <c r="AZ52" s="112">
        <v>0.78</v>
      </c>
      <c r="BA52" s="131" t="s">
        <v>108</v>
      </c>
      <c r="BB52" s="143" t="s">
        <v>74</v>
      </c>
      <c r="BC52" s="111">
        <v>8.0000000000000002E-3</v>
      </c>
      <c r="BD52" s="112">
        <v>3.5999999999999997E-2</v>
      </c>
      <c r="BE52" s="112">
        <v>1E-3</v>
      </c>
      <c r="BF52" s="90" t="s">
        <v>52</v>
      </c>
      <c r="BG52" s="114" t="s">
        <v>55</v>
      </c>
      <c r="BH52" s="107">
        <v>0.105</v>
      </c>
      <c r="BI52" s="89">
        <v>0.10199999999999999</v>
      </c>
      <c r="BJ52" s="89">
        <v>0.106</v>
      </c>
      <c r="BK52" s="117" t="s">
        <v>109</v>
      </c>
      <c r="BL52" s="118" t="s">
        <v>74</v>
      </c>
    </row>
    <row r="53" spans="1:64" ht="24" customHeight="1" thickBot="1" x14ac:dyDescent="0.3">
      <c r="A53" s="310"/>
      <c r="B53" s="100" t="s">
        <v>3</v>
      </c>
      <c r="C53" s="52">
        <v>47890.13</v>
      </c>
      <c r="D53" s="52">
        <v>43000</v>
      </c>
      <c r="E53" s="54">
        <v>48708.28</v>
      </c>
      <c r="F53" s="52">
        <v>43000</v>
      </c>
      <c r="G53" s="54">
        <v>47712.42</v>
      </c>
      <c r="H53" s="53">
        <v>43000</v>
      </c>
      <c r="I53" s="72" t="s">
        <v>52</v>
      </c>
      <c r="J53" s="74" t="s">
        <v>55</v>
      </c>
      <c r="K53" s="328"/>
      <c r="L53" s="329"/>
      <c r="M53" s="332"/>
      <c r="N53" s="333"/>
      <c r="O53" s="58">
        <v>0.13200000000000001</v>
      </c>
      <c r="P53" s="57">
        <v>0.17399999999999999</v>
      </c>
      <c r="Q53" s="56">
        <v>0.122</v>
      </c>
      <c r="R53" s="70" t="s">
        <v>52</v>
      </c>
      <c r="S53" s="71" t="s">
        <v>53</v>
      </c>
      <c r="T53" s="359" t="s">
        <v>56</v>
      </c>
      <c r="U53" s="360"/>
      <c r="V53" s="360"/>
      <c r="W53" s="360"/>
      <c r="X53" s="361"/>
      <c r="Y53" s="368" t="s">
        <v>56</v>
      </c>
      <c r="Z53" s="360"/>
      <c r="AA53" s="360"/>
      <c r="AB53" s="360"/>
      <c r="AC53" s="369"/>
      <c r="AD53" s="359" t="s">
        <v>56</v>
      </c>
      <c r="AE53" s="360"/>
      <c r="AF53" s="360"/>
      <c r="AG53" s="360"/>
      <c r="AH53" s="361"/>
      <c r="AI53" s="56">
        <v>0.81300000000000006</v>
      </c>
      <c r="AJ53" s="57">
        <v>0.7360000000000001</v>
      </c>
      <c r="AK53" s="56">
        <v>0.83000000000000007</v>
      </c>
      <c r="AL53" s="70" t="s">
        <v>52</v>
      </c>
      <c r="AM53" s="74" t="s">
        <v>77</v>
      </c>
      <c r="AN53" s="58">
        <v>0.77</v>
      </c>
      <c r="AO53" s="57">
        <v>0.69700000000000006</v>
      </c>
      <c r="AP53" s="57">
        <v>0.78800000000000003</v>
      </c>
      <c r="AQ53" s="70" t="s">
        <v>52</v>
      </c>
      <c r="AR53" s="74" t="s">
        <v>53</v>
      </c>
      <c r="AS53" s="56">
        <v>4.3000000000000003E-2</v>
      </c>
      <c r="AT53" s="57">
        <v>3.9E-2</v>
      </c>
      <c r="AU53" s="57">
        <v>4.2000000000000003E-2</v>
      </c>
      <c r="AV53" s="70" t="s">
        <v>52</v>
      </c>
      <c r="AW53" s="74" t="s">
        <v>53</v>
      </c>
      <c r="AX53" s="56">
        <v>0.79100000000000004</v>
      </c>
      <c r="AY53" s="57">
        <v>0.79800000000000004</v>
      </c>
      <c r="AZ53" s="57">
        <v>0.78900000000000003</v>
      </c>
      <c r="BA53" s="71" t="s">
        <v>108</v>
      </c>
      <c r="BB53" s="145" t="s">
        <v>74</v>
      </c>
      <c r="BC53" s="56">
        <v>8.0000000000000002E-3</v>
      </c>
      <c r="BD53" s="57">
        <v>3.4000000000000002E-2</v>
      </c>
      <c r="BE53" s="57">
        <v>1E-3</v>
      </c>
      <c r="BF53" s="70" t="s">
        <v>52</v>
      </c>
      <c r="BG53" s="78" t="s">
        <v>55</v>
      </c>
      <c r="BH53" s="282" t="s">
        <v>56</v>
      </c>
      <c r="BI53" s="283"/>
      <c r="BJ53" s="283"/>
      <c r="BK53" s="283"/>
      <c r="BL53" s="284"/>
    </row>
    <row r="54" spans="1:64" ht="24" customHeight="1" thickBot="1" x14ac:dyDescent="0.3">
      <c r="A54" s="310"/>
      <c r="B54" s="100" t="s">
        <v>4</v>
      </c>
      <c r="C54" s="52">
        <v>42548.89</v>
      </c>
      <c r="D54" s="52">
        <v>38000</v>
      </c>
      <c r="E54" s="54">
        <v>43808.39</v>
      </c>
      <c r="F54" s="52">
        <v>38000</v>
      </c>
      <c r="G54" s="54">
        <v>42270.26</v>
      </c>
      <c r="H54" s="53">
        <v>38000</v>
      </c>
      <c r="I54" s="72" t="s">
        <v>110</v>
      </c>
      <c r="J54" s="74" t="s">
        <v>74</v>
      </c>
      <c r="K54" s="328"/>
      <c r="L54" s="329"/>
      <c r="M54" s="332"/>
      <c r="N54" s="333"/>
      <c r="O54" s="58">
        <v>0.154</v>
      </c>
      <c r="P54" s="57">
        <v>0.20799999999999999</v>
      </c>
      <c r="Q54" s="56">
        <v>0.14099999999999999</v>
      </c>
      <c r="R54" s="70" t="s">
        <v>52</v>
      </c>
      <c r="S54" s="71" t="s">
        <v>53</v>
      </c>
      <c r="T54" s="362"/>
      <c r="U54" s="363"/>
      <c r="V54" s="363"/>
      <c r="W54" s="363"/>
      <c r="X54" s="364"/>
      <c r="Y54" s="370"/>
      <c r="Z54" s="363"/>
      <c r="AA54" s="363"/>
      <c r="AB54" s="363"/>
      <c r="AC54" s="371"/>
      <c r="AD54" s="362"/>
      <c r="AE54" s="363"/>
      <c r="AF54" s="363"/>
      <c r="AG54" s="363"/>
      <c r="AH54" s="364"/>
      <c r="AI54" s="56">
        <v>0.8</v>
      </c>
      <c r="AJ54" s="57">
        <v>0.7340000000000001</v>
      </c>
      <c r="AK54" s="56">
        <v>0.81700000000000006</v>
      </c>
      <c r="AL54" s="70" t="s">
        <v>52</v>
      </c>
      <c r="AM54" s="74" t="s">
        <v>53</v>
      </c>
      <c r="AN54" s="58">
        <v>0.75</v>
      </c>
      <c r="AO54" s="57">
        <v>0.68600000000000005</v>
      </c>
      <c r="AP54" s="57">
        <v>0.76700000000000002</v>
      </c>
      <c r="AQ54" s="70" t="s">
        <v>52</v>
      </c>
      <c r="AR54" s="78" t="s">
        <v>53</v>
      </c>
      <c r="AS54" s="56">
        <v>0.05</v>
      </c>
      <c r="AT54" s="57">
        <v>4.8000000000000008E-2</v>
      </c>
      <c r="AU54" s="57">
        <v>0.05</v>
      </c>
      <c r="AV54" s="72" t="s">
        <v>52</v>
      </c>
      <c r="AW54" s="74" t="s">
        <v>53</v>
      </c>
      <c r="AX54" s="56">
        <v>0.77</v>
      </c>
      <c r="AY54" s="57">
        <v>0.79300000000000004</v>
      </c>
      <c r="AZ54" s="57">
        <v>0.76500000000000001</v>
      </c>
      <c r="BA54" s="71" t="s">
        <v>52</v>
      </c>
      <c r="BB54" s="145" t="s">
        <v>53</v>
      </c>
      <c r="BC54" s="56">
        <v>6.0000000000000001E-3</v>
      </c>
      <c r="BD54" s="57">
        <v>2.5999999999999999E-2</v>
      </c>
      <c r="BE54" s="57">
        <v>1E-3</v>
      </c>
      <c r="BF54" s="70" t="s">
        <v>52</v>
      </c>
      <c r="BG54" s="78" t="s">
        <v>55</v>
      </c>
      <c r="BH54" s="285"/>
      <c r="BI54" s="286"/>
      <c r="BJ54" s="286"/>
      <c r="BK54" s="286"/>
      <c r="BL54" s="287"/>
    </row>
    <row r="55" spans="1:64" ht="24" customHeight="1" thickBot="1" x14ac:dyDescent="0.3">
      <c r="A55" s="310"/>
      <c r="B55" s="100" t="s">
        <v>5</v>
      </c>
      <c r="C55" s="52">
        <v>38979.97</v>
      </c>
      <c r="D55" s="52">
        <v>35000</v>
      </c>
      <c r="E55" s="54">
        <v>39143.11</v>
      </c>
      <c r="F55" s="52">
        <v>33356</v>
      </c>
      <c r="G55" s="54">
        <v>38940.43</v>
      </c>
      <c r="H55" s="53">
        <v>35000</v>
      </c>
      <c r="I55" s="72" t="s">
        <v>109</v>
      </c>
      <c r="J55" s="74" t="s">
        <v>74</v>
      </c>
      <c r="K55" s="328"/>
      <c r="L55" s="329"/>
      <c r="M55" s="332"/>
      <c r="N55" s="333"/>
      <c r="O55" s="58">
        <v>0.17100000000000001</v>
      </c>
      <c r="P55" s="57">
        <v>0.23100000000000001</v>
      </c>
      <c r="Q55" s="56">
        <v>0.157</v>
      </c>
      <c r="R55" s="70" t="s">
        <v>52</v>
      </c>
      <c r="S55" s="71" t="s">
        <v>53</v>
      </c>
      <c r="T55" s="362"/>
      <c r="U55" s="363"/>
      <c r="V55" s="363"/>
      <c r="W55" s="363"/>
      <c r="X55" s="364"/>
      <c r="Y55" s="370"/>
      <c r="Z55" s="363"/>
      <c r="AA55" s="363"/>
      <c r="AB55" s="363"/>
      <c r="AC55" s="371"/>
      <c r="AD55" s="362"/>
      <c r="AE55" s="363"/>
      <c r="AF55" s="363"/>
      <c r="AG55" s="363"/>
      <c r="AH55" s="364"/>
      <c r="AI55" s="56">
        <v>0.79200000000000004</v>
      </c>
      <c r="AJ55" s="57">
        <v>0.7430000000000001</v>
      </c>
      <c r="AK55" s="56">
        <v>0.80700000000000005</v>
      </c>
      <c r="AL55" s="70" t="s">
        <v>52</v>
      </c>
      <c r="AM55" s="74" t="s">
        <v>53</v>
      </c>
      <c r="AN55" s="91">
        <v>0.71899999999999997</v>
      </c>
      <c r="AO55" s="92">
        <v>0.65900000000000003</v>
      </c>
      <c r="AP55" s="92">
        <v>0.73499999999999999</v>
      </c>
      <c r="AQ55" s="70" t="s">
        <v>52</v>
      </c>
      <c r="AR55" s="78" t="s">
        <v>53</v>
      </c>
      <c r="AS55" s="56">
        <v>7.2999999999999995E-2</v>
      </c>
      <c r="AT55" s="57">
        <v>8.3999999999999991E-2</v>
      </c>
      <c r="AU55" s="57">
        <v>7.1999999999999995E-2</v>
      </c>
      <c r="AV55" s="70" t="s">
        <v>52</v>
      </c>
      <c r="AW55" s="74" t="s">
        <v>53</v>
      </c>
      <c r="AX55" s="56">
        <v>0.76</v>
      </c>
      <c r="AY55" s="57">
        <v>0.78</v>
      </c>
      <c r="AZ55" s="57">
        <v>0.755</v>
      </c>
      <c r="BA55" s="71" t="s">
        <v>108</v>
      </c>
      <c r="BB55" s="145" t="s">
        <v>74</v>
      </c>
      <c r="BC55" s="282" t="s">
        <v>56</v>
      </c>
      <c r="BD55" s="283"/>
      <c r="BE55" s="283"/>
      <c r="BF55" s="283"/>
      <c r="BG55" s="284"/>
      <c r="BH55" s="285"/>
      <c r="BI55" s="286"/>
      <c r="BJ55" s="286"/>
      <c r="BK55" s="286"/>
      <c r="BL55" s="287"/>
    </row>
    <row r="56" spans="1:64" ht="24" customHeight="1" thickBot="1" x14ac:dyDescent="0.3">
      <c r="A56" s="310"/>
      <c r="B56" s="101" t="s">
        <v>6</v>
      </c>
      <c r="C56" s="80">
        <v>33058.21</v>
      </c>
      <c r="D56" s="80">
        <v>30000</v>
      </c>
      <c r="E56" s="81">
        <v>33507.96</v>
      </c>
      <c r="F56" s="80">
        <v>29960</v>
      </c>
      <c r="G56" s="81">
        <v>32947.64</v>
      </c>
      <c r="H56" s="82">
        <v>30000</v>
      </c>
      <c r="I56" s="83" t="s">
        <v>109</v>
      </c>
      <c r="J56" s="87" t="s">
        <v>74</v>
      </c>
      <c r="K56" s="330"/>
      <c r="L56" s="331"/>
      <c r="M56" s="334"/>
      <c r="N56" s="335"/>
      <c r="O56" s="130">
        <v>0.13300000000000001</v>
      </c>
      <c r="P56" s="126">
        <v>0.16700000000000001</v>
      </c>
      <c r="Q56" s="130">
        <v>0.125</v>
      </c>
      <c r="R56" s="85" t="s">
        <v>52</v>
      </c>
      <c r="S56" s="121" t="s">
        <v>53</v>
      </c>
      <c r="T56" s="365"/>
      <c r="U56" s="366"/>
      <c r="V56" s="366"/>
      <c r="W56" s="366"/>
      <c r="X56" s="367"/>
      <c r="Y56" s="372"/>
      <c r="Z56" s="366"/>
      <c r="AA56" s="366"/>
      <c r="AB56" s="366"/>
      <c r="AC56" s="373"/>
      <c r="AD56" s="365"/>
      <c r="AE56" s="366"/>
      <c r="AF56" s="366"/>
      <c r="AG56" s="366"/>
      <c r="AH56" s="367"/>
      <c r="AI56" s="59">
        <v>0.82200000000000006</v>
      </c>
      <c r="AJ56" s="60">
        <v>0.77200000000000013</v>
      </c>
      <c r="AK56" s="59">
        <v>0.83300000000000007</v>
      </c>
      <c r="AL56" s="83" t="s">
        <v>52</v>
      </c>
      <c r="AM56" s="87" t="s">
        <v>53</v>
      </c>
      <c r="AN56" s="61">
        <v>0.755</v>
      </c>
      <c r="AO56" s="60">
        <v>0.69900000000000007</v>
      </c>
      <c r="AP56" s="60">
        <v>0.77</v>
      </c>
      <c r="AQ56" s="83" t="s">
        <v>52</v>
      </c>
      <c r="AR56" s="87" t="s">
        <v>53</v>
      </c>
      <c r="AS56" s="59">
        <v>6.7000000000000004E-2</v>
      </c>
      <c r="AT56" s="60">
        <v>7.3000000000000009E-2</v>
      </c>
      <c r="AU56" s="60">
        <v>6.3E-2</v>
      </c>
      <c r="AV56" s="83" t="s">
        <v>52</v>
      </c>
      <c r="AW56" s="87" t="s">
        <v>53</v>
      </c>
      <c r="AX56" s="59">
        <v>0.81399999999999995</v>
      </c>
      <c r="AY56" s="60">
        <v>0.83799999999999997</v>
      </c>
      <c r="AZ56" s="60">
        <v>0.80800000000000005</v>
      </c>
      <c r="BA56" s="88" t="s">
        <v>52</v>
      </c>
      <c r="BB56" s="146" t="s">
        <v>53</v>
      </c>
      <c r="BC56" s="288"/>
      <c r="BD56" s="289"/>
      <c r="BE56" s="289"/>
      <c r="BF56" s="289"/>
      <c r="BG56" s="290"/>
      <c r="BH56" s="288"/>
      <c r="BI56" s="289"/>
      <c r="BJ56" s="289"/>
      <c r="BK56" s="289"/>
      <c r="BL56" s="290"/>
    </row>
    <row r="57" spans="1:64" ht="31.5" customHeight="1" thickBot="1" x14ac:dyDescent="0.3">
      <c r="A57" s="327" t="s">
        <v>33</v>
      </c>
      <c r="B57" s="100" t="s">
        <v>2</v>
      </c>
      <c r="C57" s="52">
        <v>52200.160000000003</v>
      </c>
      <c r="D57" s="52">
        <v>46000</v>
      </c>
      <c r="E57" s="54">
        <v>49525.23</v>
      </c>
      <c r="F57" s="52">
        <v>46000</v>
      </c>
      <c r="G57" s="54">
        <v>52300.6</v>
      </c>
      <c r="H57" s="53">
        <v>46000</v>
      </c>
      <c r="I57" s="72" t="s">
        <v>110</v>
      </c>
      <c r="J57" s="74" t="s">
        <v>74</v>
      </c>
      <c r="K57" s="328" t="s">
        <v>56</v>
      </c>
      <c r="L57" s="329"/>
      <c r="M57" s="332" t="s">
        <v>56</v>
      </c>
      <c r="N57" s="333"/>
      <c r="O57" s="50">
        <v>0.13400000000000001</v>
      </c>
      <c r="P57" s="73">
        <v>0.17799999999999999</v>
      </c>
      <c r="Q57" s="50">
        <v>0.13100000000000001</v>
      </c>
      <c r="R57" s="70" t="s">
        <v>108</v>
      </c>
      <c r="S57" s="71" t="s">
        <v>74</v>
      </c>
      <c r="T57" s="159">
        <v>0.187</v>
      </c>
      <c r="U57" s="160">
        <v>0.185</v>
      </c>
      <c r="V57" s="160">
        <v>0.23100000000000001</v>
      </c>
      <c r="W57" s="164" t="s">
        <v>52</v>
      </c>
      <c r="X57" s="165" t="s">
        <v>53</v>
      </c>
      <c r="Y57" s="166">
        <v>0.26100000000000001</v>
      </c>
      <c r="Z57" s="160">
        <v>0.26</v>
      </c>
      <c r="AA57" s="160">
        <v>0.28899999999999998</v>
      </c>
      <c r="AB57" s="164" t="s">
        <v>52</v>
      </c>
      <c r="AC57" s="167" t="s">
        <v>53</v>
      </c>
      <c r="AD57" s="159">
        <v>0.127</v>
      </c>
      <c r="AE57" s="160">
        <v>0.125</v>
      </c>
      <c r="AF57" s="160">
        <v>0.154</v>
      </c>
      <c r="AG57" s="164" t="s">
        <v>52</v>
      </c>
      <c r="AH57" s="165" t="s">
        <v>53</v>
      </c>
      <c r="AI57" s="56">
        <v>0.76200000000000012</v>
      </c>
      <c r="AJ57" s="57">
        <v>0.69800000000000006</v>
      </c>
      <c r="AK57" s="56">
        <v>0.76600000000000013</v>
      </c>
      <c r="AL57" s="72" t="s">
        <v>110</v>
      </c>
      <c r="AM57" s="74" t="s">
        <v>74</v>
      </c>
      <c r="AN57" s="58">
        <v>0.70600000000000007</v>
      </c>
      <c r="AO57" s="57">
        <v>0.63400000000000001</v>
      </c>
      <c r="AP57" s="57">
        <v>0.71000000000000008</v>
      </c>
      <c r="AQ57" s="70" t="s">
        <v>52</v>
      </c>
      <c r="AR57" s="78" t="s">
        <v>53</v>
      </c>
      <c r="AS57" s="56">
        <v>5.6000000000000001E-2</v>
      </c>
      <c r="AT57" s="57">
        <v>6.4000000000000001E-2</v>
      </c>
      <c r="AU57" s="57">
        <v>5.6000000000000001E-2</v>
      </c>
      <c r="AV57" s="72" t="s">
        <v>110</v>
      </c>
      <c r="AW57" s="74" t="s">
        <v>74</v>
      </c>
      <c r="AX57" s="56">
        <v>0.83399999999999996</v>
      </c>
      <c r="AY57" s="57">
        <v>0.84799999999999998</v>
      </c>
      <c r="AZ57" s="57">
        <v>0.83299999999999996</v>
      </c>
      <c r="BA57" s="95" t="s">
        <v>108</v>
      </c>
      <c r="BB57" s="145" t="s">
        <v>74</v>
      </c>
      <c r="BC57" s="56">
        <v>2E-3</v>
      </c>
      <c r="BD57" s="57">
        <v>1.2E-2</v>
      </c>
      <c r="BE57" s="57">
        <v>1E-3</v>
      </c>
      <c r="BF57" s="72" t="s">
        <v>52</v>
      </c>
      <c r="BG57" s="74" t="s">
        <v>53</v>
      </c>
      <c r="BH57" s="50">
        <v>0.15</v>
      </c>
      <c r="BI57" s="73">
        <v>0.11600000000000001</v>
      </c>
      <c r="BJ57" s="73">
        <v>0.152</v>
      </c>
      <c r="BK57" s="72" t="s">
        <v>52</v>
      </c>
      <c r="BL57" s="74" t="s">
        <v>53</v>
      </c>
    </row>
    <row r="58" spans="1:64" ht="31.5" customHeight="1" thickBot="1" x14ac:dyDescent="0.3">
      <c r="A58" s="342"/>
      <c r="B58" s="100" t="s">
        <v>3</v>
      </c>
      <c r="C58" s="52">
        <v>42069.72</v>
      </c>
      <c r="D58" s="52">
        <v>36000</v>
      </c>
      <c r="E58" s="54">
        <v>50531.25</v>
      </c>
      <c r="F58" s="52">
        <v>46500</v>
      </c>
      <c r="G58" s="54">
        <v>41808.86</v>
      </c>
      <c r="H58" s="53">
        <v>36000</v>
      </c>
      <c r="I58" s="72" t="s">
        <v>52</v>
      </c>
      <c r="J58" s="74" t="s">
        <v>55</v>
      </c>
      <c r="K58" s="328"/>
      <c r="L58" s="329"/>
      <c r="M58" s="332"/>
      <c r="N58" s="333"/>
      <c r="O58" s="56">
        <v>0.13800000000000001</v>
      </c>
      <c r="P58" s="57">
        <v>0.223</v>
      </c>
      <c r="Q58" s="56">
        <v>0.13400000000000001</v>
      </c>
      <c r="R58" s="70" t="s">
        <v>52</v>
      </c>
      <c r="S58" s="71" t="s">
        <v>53</v>
      </c>
      <c r="T58" s="348" t="s">
        <v>56</v>
      </c>
      <c r="U58" s="349"/>
      <c r="V58" s="349"/>
      <c r="W58" s="349"/>
      <c r="X58" s="350"/>
      <c r="Y58" s="354" t="s">
        <v>56</v>
      </c>
      <c r="Z58" s="349"/>
      <c r="AA58" s="349"/>
      <c r="AB58" s="349"/>
      <c r="AC58" s="355"/>
      <c r="AD58" s="348" t="s">
        <v>56</v>
      </c>
      <c r="AE58" s="349"/>
      <c r="AF58" s="349"/>
      <c r="AG58" s="349"/>
      <c r="AH58" s="350"/>
      <c r="AI58" s="56">
        <v>0.80200000000000005</v>
      </c>
      <c r="AJ58" s="57">
        <v>0.77800000000000002</v>
      </c>
      <c r="AK58" s="56">
        <v>0.80100000000000005</v>
      </c>
      <c r="AL58" s="72" t="s">
        <v>108</v>
      </c>
      <c r="AM58" s="74" t="s">
        <v>74</v>
      </c>
      <c r="AN58" s="58">
        <v>0.75</v>
      </c>
      <c r="AO58" s="57">
        <v>0.73399999999999999</v>
      </c>
      <c r="AP58" s="57">
        <v>0.75</v>
      </c>
      <c r="AQ58" s="72" t="s">
        <v>108</v>
      </c>
      <c r="AR58" s="74" t="s">
        <v>74</v>
      </c>
      <c r="AS58" s="56">
        <v>5.1999999999999998E-2</v>
      </c>
      <c r="AT58" s="57">
        <v>4.3999999999999997E-2</v>
      </c>
      <c r="AU58" s="57">
        <v>5.0999999999999997E-2</v>
      </c>
      <c r="AV58" s="72" t="s">
        <v>108</v>
      </c>
      <c r="AW58" s="74" t="s">
        <v>74</v>
      </c>
      <c r="AX58" s="56">
        <v>0.83499999999999996</v>
      </c>
      <c r="AY58" s="57">
        <v>0.81399999999999995</v>
      </c>
      <c r="AZ58" s="57">
        <v>0.83599999999999997</v>
      </c>
      <c r="BA58" s="69" t="s">
        <v>108</v>
      </c>
      <c r="BB58" s="97" t="s">
        <v>74</v>
      </c>
      <c r="BC58" s="56">
        <v>2E-3</v>
      </c>
      <c r="BD58" s="57">
        <v>3.6999999999999998E-2</v>
      </c>
      <c r="BE58" s="57">
        <v>0</v>
      </c>
      <c r="BF58" s="70" t="s">
        <v>52</v>
      </c>
      <c r="BG58" s="78" t="s">
        <v>55</v>
      </c>
      <c r="BH58" s="324" t="s">
        <v>56</v>
      </c>
      <c r="BI58" s="325"/>
      <c r="BJ58" s="325"/>
      <c r="BK58" s="325"/>
      <c r="BL58" s="326"/>
    </row>
    <row r="59" spans="1:64" ht="24" customHeight="1" thickBot="1" x14ac:dyDescent="0.3">
      <c r="A59" s="309" t="s">
        <v>9</v>
      </c>
      <c r="B59" s="102" t="s">
        <v>2</v>
      </c>
      <c r="C59" s="103">
        <v>52622.22</v>
      </c>
      <c r="D59" s="132">
        <v>45000</v>
      </c>
      <c r="E59" s="104">
        <v>48207.66</v>
      </c>
      <c r="F59" s="103">
        <v>40000</v>
      </c>
      <c r="G59" s="104">
        <v>53797.25</v>
      </c>
      <c r="H59" s="105">
        <v>47000</v>
      </c>
      <c r="I59" s="90" t="s">
        <v>52</v>
      </c>
      <c r="J59" s="153" t="s">
        <v>77</v>
      </c>
      <c r="K59" s="103">
        <f>E59/118*100</f>
        <v>40853.94915254238</v>
      </c>
      <c r="L59" s="105">
        <f>F59/118*100</f>
        <v>33898.305084745763</v>
      </c>
      <c r="M59" s="104">
        <f>G59/118*100</f>
        <v>45590.889830508473</v>
      </c>
      <c r="N59" s="122">
        <f>H59/118*100</f>
        <v>39830.508474576272</v>
      </c>
      <c r="O59" s="123">
        <v>0.19700000000000001</v>
      </c>
      <c r="P59" s="89">
        <v>0.29299999999999998</v>
      </c>
      <c r="Q59" s="107">
        <v>0.16900000000000001</v>
      </c>
      <c r="R59" s="108" t="s">
        <v>52</v>
      </c>
      <c r="S59" s="131" t="s">
        <v>55</v>
      </c>
      <c r="T59" s="159">
        <v>0.21099999999999999</v>
      </c>
      <c r="U59" s="160">
        <v>0.18</v>
      </c>
      <c r="V59" s="160">
        <v>0.313</v>
      </c>
      <c r="W59" s="164" t="s">
        <v>52</v>
      </c>
      <c r="X59" s="165" t="s">
        <v>55</v>
      </c>
      <c r="Y59" s="166">
        <v>0.29799999999999999</v>
      </c>
      <c r="Z59" s="160">
        <v>0.26</v>
      </c>
      <c r="AA59" s="160">
        <v>0.42199999999999999</v>
      </c>
      <c r="AB59" s="164" t="s">
        <v>52</v>
      </c>
      <c r="AC59" s="167" t="s">
        <v>55</v>
      </c>
      <c r="AD59" s="159">
        <v>0.13900000000000001</v>
      </c>
      <c r="AE59" s="160">
        <v>0.12</v>
      </c>
      <c r="AF59" s="160">
        <v>0.20399999999999999</v>
      </c>
      <c r="AG59" s="164" t="s">
        <v>52</v>
      </c>
      <c r="AH59" s="165" t="s">
        <v>55</v>
      </c>
      <c r="AI59" s="111">
        <v>0.75900000000000012</v>
      </c>
      <c r="AJ59" s="112">
        <v>0.72200000000000009</v>
      </c>
      <c r="AK59" s="111">
        <v>0.77300000000000002</v>
      </c>
      <c r="AL59" s="108" t="s">
        <v>52</v>
      </c>
      <c r="AM59" s="109" t="s">
        <v>53</v>
      </c>
      <c r="AN59" s="113">
        <v>0.70500000000000007</v>
      </c>
      <c r="AO59" s="112">
        <v>0.64</v>
      </c>
      <c r="AP59" s="112">
        <v>0.72799999999999998</v>
      </c>
      <c r="AQ59" s="108" t="s">
        <v>52</v>
      </c>
      <c r="AR59" s="109" t="s">
        <v>53</v>
      </c>
      <c r="AS59" s="111">
        <v>5.3999999999999999E-2</v>
      </c>
      <c r="AT59" s="112">
        <v>8.2000000000000003E-2</v>
      </c>
      <c r="AU59" s="112">
        <v>4.4999999999999998E-2</v>
      </c>
      <c r="AV59" s="108" t="s">
        <v>52</v>
      </c>
      <c r="AW59" s="109" t="s">
        <v>53</v>
      </c>
      <c r="AX59" s="111">
        <v>0.80300000000000005</v>
      </c>
      <c r="AY59" s="112">
        <v>0.81699999999999995</v>
      </c>
      <c r="AZ59" s="112">
        <v>0.79900000000000004</v>
      </c>
      <c r="BA59" s="115" t="s">
        <v>52</v>
      </c>
      <c r="BB59" s="143" t="s">
        <v>53</v>
      </c>
      <c r="BC59" s="111">
        <v>1.2E-2</v>
      </c>
      <c r="BD59" s="112">
        <v>4.1000000000000002E-2</v>
      </c>
      <c r="BE59" s="112">
        <v>2E-3</v>
      </c>
      <c r="BF59" s="90" t="s">
        <v>52</v>
      </c>
      <c r="BG59" s="114" t="s">
        <v>55</v>
      </c>
      <c r="BH59" s="107">
        <v>7.6999999999999999E-2</v>
      </c>
      <c r="BI59" s="89">
        <v>7.5999999999999998E-2</v>
      </c>
      <c r="BJ59" s="89">
        <v>7.6999999999999999E-2</v>
      </c>
      <c r="BK59" s="117" t="s">
        <v>52</v>
      </c>
      <c r="BL59" s="118" t="s">
        <v>53</v>
      </c>
    </row>
    <row r="60" spans="1:64" ht="24" customHeight="1" thickBot="1" x14ac:dyDescent="0.3">
      <c r="A60" s="310"/>
      <c r="B60" s="100" t="s">
        <v>3</v>
      </c>
      <c r="C60" s="52">
        <v>45620.09</v>
      </c>
      <c r="D60" s="52">
        <v>39000</v>
      </c>
      <c r="E60" s="54">
        <v>40259.69</v>
      </c>
      <c r="F60" s="52">
        <v>33000</v>
      </c>
      <c r="G60" s="54">
        <v>46812.79</v>
      </c>
      <c r="H60" s="53">
        <v>41000</v>
      </c>
      <c r="I60" s="72" t="s">
        <v>52</v>
      </c>
      <c r="J60" s="74" t="s">
        <v>55</v>
      </c>
      <c r="K60" s="52">
        <f>E60/108.6*100</f>
        <v>37071.537753222838</v>
      </c>
      <c r="L60" s="53">
        <f>F60/108.6*100</f>
        <v>30386.740331491717</v>
      </c>
      <c r="M60" s="54">
        <f>G60/108.6*100</f>
        <v>43105.699815837943</v>
      </c>
      <c r="N60" s="55">
        <f>H60/108.6*100</f>
        <v>37753.222836095767</v>
      </c>
      <c r="O60" s="58">
        <v>0.21</v>
      </c>
      <c r="P60" s="57">
        <v>0.33</v>
      </c>
      <c r="Q60" s="56">
        <v>0.17799999999999999</v>
      </c>
      <c r="R60" s="70" t="s">
        <v>52</v>
      </c>
      <c r="S60" s="71" t="s">
        <v>55</v>
      </c>
      <c r="T60" s="359" t="s">
        <v>56</v>
      </c>
      <c r="U60" s="360"/>
      <c r="V60" s="360"/>
      <c r="W60" s="360"/>
      <c r="X60" s="361"/>
      <c r="Y60" s="368" t="s">
        <v>56</v>
      </c>
      <c r="Z60" s="360"/>
      <c r="AA60" s="360"/>
      <c r="AB60" s="360"/>
      <c r="AC60" s="369"/>
      <c r="AD60" s="359" t="s">
        <v>56</v>
      </c>
      <c r="AE60" s="360"/>
      <c r="AF60" s="360"/>
      <c r="AG60" s="360"/>
      <c r="AH60" s="361"/>
      <c r="AI60" s="56">
        <v>0.8</v>
      </c>
      <c r="AJ60" s="57">
        <v>0.75000000000000011</v>
      </c>
      <c r="AK60" s="56">
        <v>0.81700000000000006</v>
      </c>
      <c r="AL60" s="72" t="s">
        <v>52</v>
      </c>
      <c r="AM60" s="74" t="s">
        <v>53</v>
      </c>
      <c r="AN60" s="58">
        <v>0.748</v>
      </c>
      <c r="AO60" s="57">
        <v>0.66700000000000004</v>
      </c>
      <c r="AP60" s="57">
        <v>0.77400000000000002</v>
      </c>
      <c r="AQ60" s="72" t="s">
        <v>52</v>
      </c>
      <c r="AR60" s="74" t="s">
        <v>53</v>
      </c>
      <c r="AS60" s="56">
        <v>5.1999999999999998E-2</v>
      </c>
      <c r="AT60" s="57">
        <v>8.3000000000000004E-2</v>
      </c>
      <c r="AU60" s="57">
        <v>4.3000000000000003E-2</v>
      </c>
      <c r="AV60" s="72" t="s">
        <v>52</v>
      </c>
      <c r="AW60" s="74" t="s">
        <v>77</v>
      </c>
      <c r="AX60" s="56">
        <v>0.81</v>
      </c>
      <c r="AY60" s="57">
        <v>0.80900000000000005</v>
      </c>
      <c r="AZ60" s="57">
        <v>0.81100000000000005</v>
      </c>
      <c r="BA60" s="71" t="s">
        <v>108</v>
      </c>
      <c r="BB60" s="145" t="s">
        <v>74</v>
      </c>
      <c r="BC60" s="56">
        <v>1.6E-2</v>
      </c>
      <c r="BD60" s="57">
        <v>6.2E-2</v>
      </c>
      <c r="BE60" s="57">
        <v>3.0000000000000001E-3</v>
      </c>
      <c r="BF60" s="70" t="s">
        <v>52</v>
      </c>
      <c r="BG60" s="78" t="s">
        <v>55</v>
      </c>
      <c r="BH60" s="282" t="s">
        <v>56</v>
      </c>
      <c r="BI60" s="283"/>
      <c r="BJ60" s="283"/>
      <c r="BK60" s="283"/>
      <c r="BL60" s="284"/>
    </row>
    <row r="61" spans="1:64" ht="24" customHeight="1" thickBot="1" x14ac:dyDescent="0.3">
      <c r="A61" s="310"/>
      <c r="B61" s="100" t="s">
        <v>4</v>
      </c>
      <c r="C61" s="52">
        <v>40064.1</v>
      </c>
      <c r="D61" s="52">
        <v>35000</v>
      </c>
      <c r="E61" s="54">
        <v>36198.97</v>
      </c>
      <c r="F61" s="52">
        <v>30000</v>
      </c>
      <c r="G61" s="54">
        <v>40841.51</v>
      </c>
      <c r="H61" s="53">
        <v>35690</v>
      </c>
      <c r="I61" s="72" t="s">
        <v>52</v>
      </c>
      <c r="J61" s="74" t="s">
        <v>53</v>
      </c>
      <c r="K61" s="52">
        <f>E61/98*100</f>
        <v>36937.724489795917</v>
      </c>
      <c r="L61" s="53">
        <f>F61/98*100</f>
        <v>30612.244897959179</v>
      </c>
      <c r="M61" s="54">
        <f>G61/98*100</f>
        <v>41675.010204081635</v>
      </c>
      <c r="N61" s="55">
        <f>H61/98*100</f>
        <v>36418.36734693878</v>
      </c>
      <c r="O61" s="58">
        <v>0.219</v>
      </c>
      <c r="P61" s="57">
        <v>0.32800000000000001</v>
      </c>
      <c r="Q61" s="56">
        <v>0.19500000000000001</v>
      </c>
      <c r="R61" s="70" t="s">
        <v>52</v>
      </c>
      <c r="S61" s="71" t="s">
        <v>55</v>
      </c>
      <c r="T61" s="362"/>
      <c r="U61" s="363"/>
      <c r="V61" s="363"/>
      <c r="W61" s="363"/>
      <c r="X61" s="364"/>
      <c r="Y61" s="370"/>
      <c r="Z61" s="363"/>
      <c r="AA61" s="363"/>
      <c r="AB61" s="363"/>
      <c r="AC61" s="371"/>
      <c r="AD61" s="362"/>
      <c r="AE61" s="363"/>
      <c r="AF61" s="363"/>
      <c r="AG61" s="363"/>
      <c r="AH61" s="364"/>
      <c r="AI61" s="56">
        <v>0.77900000000000003</v>
      </c>
      <c r="AJ61" s="57">
        <v>0.72300000000000009</v>
      </c>
      <c r="AK61" s="56">
        <v>0.79600000000000004</v>
      </c>
      <c r="AL61" s="72" t="s">
        <v>52</v>
      </c>
      <c r="AM61" s="74" t="s">
        <v>53</v>
      </c>
      <c r="AN61" s="58">
        <v>0.72499999999999998</v>
      </c>
      <c r="AO61" s="57">
        <v>0.63400000000000001</v>
      </c>
      <c r="AP61" s="57">
        <v>0.749</v>
      </c>
      <c r="AQ61" s="72" t="s">
        <v>52</v>
      </c>
      <c r="AR61" s="78" t="s">
        <v>53</v>
      </c>
      <c r="AS61" s="56">
        <v>5.3999999999999999E-2</v>
      </c>
      <c r="AT61" s="57">
        <v>8.8999999999999996E-2</v>
      </c>
      <c r="AU61" s="57">
        <v>4.7000000000000007E-2</v>
      </c>
      <c r="AV61" s="70" t="s">
        <v>52</v>
      </c>
      <c r="AW61" s="74" t="s">
        <v>55</v>
      </c>
      <c r="AX61" s="56">
        <v>0.82199999999999995</v>
      </c>
      <c r="AY61" s="57">
        <v>0.83899999999999997</v>
      </c>
      <c r="AZ61" s="57">
        <v>0.81799999999999995</v>
      </c>
      <c r="BA61" s="71" t="s">
        <v>52</v>
      </c>
      <c r="BB61" s="145" t="s">
        <v>53</v>
      </c>
      <c r="BC61" s="56">
        <v>8.9999999999999993E-3</v>
      </c>
      <c r="BD61" s="57">
        <v>4.2000000000000003E-2</v>
      </c>
      <c r="BE61" s="57">
        <v>1E-3</v>
      </c>
      <c r="BF61" s="70" t="s">
        <v>52</v>
      </c>
      <c r="BG61" s="78" t="s">
        <v>55</v>
      </c>
      <c r="BH61" s="285"/>
      <c r="BI61" s="286"/>
      <c r="BJ61" s="286"/>
      <c r="BK61" s="286"/>
      <c r="BL61" s="287"/>
    </row>
    <row r="62" spans="1:64" ht="24" customHeight="1" thickBot="1" x14ac:dyDescent="0.3">
      <c r="A62" s="310"/>
      <c r="B62" s="100" t="s">
        <v>5</v>
      </c>
      <c r="C62" s="52">
        <v>36381.4</v>
      </c>
      <c r="D62" s="52">
        <v>32000</v>
      </c>
      <c r="E62" s="54">
        <v>34298.300000000003</v>
      </c>
      <c r="F62" s="52">
        <v>28392.5</v>
      </c>
      <c r="G62" s="54">
        <v>36792.1</v>
      </c>
      <c r="H62" s="53">
        <v>32869</v>
      </c>
      <c r="I62" s="72" t="s">
        <v>52</v>
      </c>
      <c r="J62" s="74" t="s">
        <v>53</v>
      </c>
      <c r="K62" s="52">
        <f>E62/89.4*100</f>
        <v>38364.988814317672</v>
      </c>
      <c r="L62" s="53">
        <f>F62/89.4*100</f>
        <v>31758.948545861294</v>
      </c>
      <c r="M62" s="54">
        <f>G62/89.4*100</f>
        <v>41154.474272930645</v>
      </c>
      <c r="N62" s="55">
        <f>H62/89.4*100</f>
        <v>36766.219239373604</v>
      </c>
      <c r="O62" s="58">
        <v>0.26800000000000002</v>
      </c>
      <c r="P62" s="57">
        <v>0.39600000000000002</v>
      </c>
      <c r="Q62" s="56">
        <v>0.24</v>
      </c>
      <c r="R62" s="70" t="s">
        <v>52</v>
      </c>
      <c r="S62" s="71" t="s">
        <v>55</v>
      </c>
      <c r="T62" s="362"/>
      <c r="U62" s="363"/>
      <c r="V62" s="363"/>
      <c r="W62" s="363"/>
      <c r="X62" s="364"/>
      <c r="Y62" s="370"/>
      <c r="Z62" s="363"/>
      <c r="AA62" s="363"/>
      <c r="AB62" s="363"/>
      <c r="AC62" s="371"/>
      <c r="AD62" s="362"/>
      <c r="AE62" s="363"/>
      <c r="AF62" s="363"/>
      <c r="AG62" s="363"/>
      <c r="AH62" s="364"/>
      <c r="AI62" s="56">
        <v>0.75400000000000011</v>
      </c>
      <c r="AJ62" s="57">
        <v>0.69300000000000006</v>
      </c>
      <c r="AK62" s="56">
        <v>0.77200000000000013</v>
      </c>
      <c r="AL62" s="72" t="s">
        <v>52</v>
      </c>
      <c r="AM62" s="74" t="s">
        <v>53</v>
      </c>
      <c r="AN62" s="58">
        <v>0.67500000000000004</v>
      </c>
      <c r="AO62" s="57">
        <v>0.57800000000000007</v>
      </c>
      <c r="AP62" s="57">
        <v>0.70000000000000007</v>
      </c>
      <c r="AQ62" s="72" t="s">
        <v>52</v>
      </c>
      <c r="AR62" s="78" t="s">
        <v>53</v>
      </c>
      <c r="AS62" s="56">
        <v>7.9000000000000001E-2</v>
      </c>
      <c r="AT62" s="57">
        <v>0.11499999999999999</v>
      </c>
      <c r="AU62" s="57">
        <v>7.2000000000000008E-2</v>
      </c>
      <c r="AV62" s="72" t="s">
        <v>52</v>
      </c>
      <c r="AW62" s="74" t="s">
        <v>77</v>
      </c>
      <c r="AX62" s="56">
        <v>0.80500000000000005</v>
      </c>
      <c r="AY62" s="57">
        <v>0.83</v>
      </c>
      <c r="AZ62" s="57">
        <v>0.79900000000000004</v>
      </c>
      <c r="BA62" s="69" t="s">
        <v>52</v>
      </c>
      <c r="BB62" s="145" t="s">
        <v>53</v>
      </c>
      <c r="BC62" s="282" t="s">
        <v>56</v>
      </c>
      <c r="BD62" s="283"/>
      <c r="BE62" s="283"/>
      <c r="BF62" s="283"/>
      <c r="BG62" s="284"/>
      <c r="BH62" s="285"/>
      <c r="BI62" s="286"/>
      <c r="BJ62" s="286"/>
      <c r="BK62" s="286"/>
      <c r="BL62" s="287"/>
    </row>
    <row r="63" spans="1:64" ht="24" customHeight="1" thickBot="1" x14ac:dyDescent="0.3">
      <c r="A63" s="310"/>
      <c r="B63" s="101" t="s">
        <v>6</v>
      </c>
      <c r="C63" s="80">
        <v>32126.02</v>
      </c>
      <c r="D63" s="80">
        <v>28731.5</v>
      </c>
      <c r="E63" s="81">
        <v>30767.13</v>
      </c>
      <c r="F63" s="80">
        <v>25531.5</v>
      </c>
      <c r="G63" s="81">
        <v>32386.400000000001</v>
      </c>
      <c r="H63" s="82">
        <v>29339</v>
      </c>
      <c r="I63" s="83" t="s">
        <v>52</v>
      </c>
      <c r="J63" s="87" t="s">
        <v>53</v>
      </c>
      <c r="K63" s="80">
        <f>E63/84.8*100</f>
        <v>36281.992924528306</v>
      </c>
      <c r="L63" s="82">
        <f>F63/84.8*100</f>
        <v>30107.900943396227</v>
      </c>
      <c r="M63" s="81">
        <f>G63/84.8*100</f>
        <v>38191.509433962266</v>
      </c>
      <c r="N63" s="124">
        <f>H63/84.8*100</f>
        <v>34597.877358490572</v>
      </c>
      <c r="O63" s="133">
        <v>0.21299999999999999</v>
      </c>
      <c r="P63" s="126">
        <v>0.315</v>
      </c>
      <c r="Q63" s="130">
        <v>0.192</v>
      </c>
      <c r="R63" s="85" t="s">
        <v>52</v>
      </c>
      <c r="S63" s="121" t="s">
        <v>55</v>
      </c>
      <c r="T63" s="365"/>
      <c r="U63" s="366"/>
      <c r="V63" s="366"/>
      <c r="W63" s="366"/>
      <c r="X63" s="367"/>
      <c r="Y63" s="372"/>
      <c r="Z63" s="366"/>
      <c r="AA63" s="366"/>
      <c r="AB63" s="366"/>
      <c r="AC63" s="373"/>
      <c r="AD63" s="365"/>
      <c r="AE63" s="366"/>
      <c r="AF63" s="366"/>
      <c r="AG63" s="366"/>
      <c r="AH63" s="367"/>
      <c r="AI63" s="59">
        <v>0.77500000000000013</v>
      </c>
      <c r="AJ63" s="60">
        <v>0.73699999999999999</v>
      </c>
      <c r="AK63" s="59">
        <v>0.78600000000000014</v>
      </c>
      <c r="AL63" s="83" t="s">
        <v>52</v>
      </c>
      <c r="AM63" s="87" t="s">
        <v>53</v>
      </c>
      <c r="AN63" s="61">
        <v>0.68900000000000006</v>
      </c>
      <c r="AO63" s="60">
        <v>0.623</v>
      </c>
      <c r="AP63" s="60">
        <v>0.70600000000000007</v>
      </c>
      <c r="AQ63" s="83" t="s">
        <v>52</v>
      </c>
      <c r="AR63" s="87" t="s">
        <v>53</v>
      </c>
      <c r="AS63" s="59">
        <v>8.6000000000000007E-2</v>
      </c>
      <c r="AT63" s="60">
        <v>0.11400000000000002</v>
      </c>
      <c r="AU63" s="60">
        <v>0.08</v>
      </c>
      <c r="AV63" s="83" t="s">
        <v>52</v>
      </c>
      <c r="AW63" s="87" t="s">
        <v>53</v>
      </c>
      <c r="AX63" s="59">
        <v>0.83899999999999997</v>
      </c>
      <c r="AY63" s="60">
        <v>0.86899999999999999</v>
      </c>
      <c r="AZ63" s="60">
        <v>0.83199999999999996</v>
      </c>
      <c r="BA63" s="88" t="s">
        <v>52</v>
      </c>
      <c r="BB63" s="146" t="s">
        <v>53</v>
      </c>
      <c r="BC63" s="288"/>
      <c r="BD63" s="289"/>
      <c r="BE63" s="289"/>
      <c r="BF63" s="289"/>
      <c r="BG63" s="290"/>
      <c r="BH63" s="288"/>
      <c r="BI63" s="289"/>
      <c r="BJ63" s="289"/>
      <c r="BK63" s="289"/>
      <c r="BL63" s="290"/>
    </row>
    <row r="64" spans="1:64" ht="24" customHeight="1" thickBot="1" x14ac:dyDescent="0.3">
      <c r="A64" s="327" t="s">
        <v>12</v>
      </c>
      <c r="B64" s="100" t="s">
        <v>2</v>
      </c>
      <c r="C64" s="52">
        <v>62995.28</v>
      </c>
      <c r="D64" s="52">
        <v>57000</v>
      </c>
      <c r="E64" s="54">
        <v>65390</v>
      </c>
      <c r="F64" s="52">
        <v>61000</v>
      </c>
      <c r="G64" s="54">
        <v>62468</v>
      </c>
      <c r="H64" s="53">
        <v>56000</v>
      </c>
      <c r="I64" s="72" t="s">
        <v>110</v>
      </c>
      <c r="J64" s="74" t="s">
        <v>74</v>
      </c>
      <c r="K64" s="328" t="s">
        <v>56</v>
      </c>
      <c r="L64" s="329"/>
      <c r="M64" s="332" t="s">
        <v>56</v>
      </c>
      <c r="N64" s="333"/>
      <c r="O64" s="79">
        <v>0.10199999999999999</v>
      </c>
      <c r="P64" s="73">
        <v>0.10100000000000001</v>
      </c>
      <c r="Q64" s="50">
        <v>0.10199999999999999</v>
      </c>
      <c r="R64" s="70" t="s">
        <v>108</v>
      </c>
      <c r="S64" s="71" t="s">
        <v>74</v>
      </c>
      <c r="T64" s="159">
        <v>0.13100000000000001</v>
      </c>
      <c r="U64" s="160">
        <v>0.13200000000000001</v>
      </c>
      <c r="V64" s="160">
        <v>0.123</v>
      </c>
      <c r="W64" s="164" t="s">
        <v>52</v>
      </c>
      <c r="X64" s="165" t="s">
        <v>53</v>
      </c>
      <c r="Y64" s="166">
        <v>0.20100000000000001</v>
      </c>
      <c r="Z64" s="160">
        <v>0.19500000000000001</v>
      </c>
      <c r="AA64" s="160">
        <v>0.23599999999999999</v>
      </c>
      <c r="AB64" s="164" t="s">
        <v>52</v>
      </c>
      <c r="AC64" s="167" t="s">
        <v>53</v>
      </c>
      <c r="AD64" s="159">
        <v>9.1999999999999998E-2</v>
      </c>
      <c r="AE64" s="160">
        <v>9.4E-2</v>
      </c>
      <c r="AF64" s="160">
        <v>8.5999999999999993E-2</v>
      </c>
      <c r="AG64" s="164" t="s">
        <v>52</v>
      </c>
      <c r="AH64" s="165" t="s">
        <v>53</v>
      </c>
      <c r="AI64" s="56">
        <v>0.77800000000000014</v>
      </c>
      <c r="AJ64" s="57">
        <v>0.74900000000000011</v>
      </c>
      <c r="AK64" s="56">
        <v>0.78500000000000003</v>
      </c>
      <c r="AL64" s="70" t="s">
        <v>52</v>
      </c>
      <c r="AM64" s="78" t="s">
        <v>53</v>
      </c>
      <c r="AN64" s="58">
        <v>0.72000000000000008</v>
      </c>
      <c r="AO64" s="57">
        <v>0.70900000000000007</v>
      </c>
      <c r="AP64" s="57">
        <v>0.72299999999999998</v>
      </c>
      <c r="AQ64" s="72" t="s">
        <v>110</v>
      </c>
      <c r="AR64" s="74" t="s">
        <v>74</v>
      </c>
      <c r="AS64" s="56">
        <v>5.8000000000000003E-2</v>
      </c>
      <c r="AT64" s="57">
        <v>0.04</v>
      </c>
      <c r="AU64" s="57">
        <v>6.2E-2</v>
      </c>
      <c r="AV64" s="70" t="s">
        <v>52</v>
      </c>
      <c r="AW64" s="78" t="s">
        <v>53</v>
      </c>
      <c r="AX64" s="56">
        <v>0.80100000000000005</v>
      </c>
      <c r="AY64" s="57">
        <v>0.84699999999999998</v>
      </c>
      <c r="AZ64" s="57">
        <v>0.79200000000000004</v>
      </c>
      <c r="BA64" s="76" t="s">
        <v>52</v>
      </c>
      <c r="BB64" s="145" t="s">
        <v>53</v>
      </c>
      <c r="BC64" s="56">
        <v>3.0000000000000001E-3</v>
      </c>
      <c r="BD64" s="57">
        <v>1.2999999999999999E-2</v>
      </c>
      <c r="BE64" s="57">
        <v>1E-3</v>
      </c>
      <c r="BF64" s="72" t="s">
        <v>52</v>
      </c>
      <c r="BG64" s="74" t="s">
        <v>53</v>
      </c>
      <c r="BH64" s="50">
        <v>0.14599999999999999</v>
      </c>
      <c r="BI64" s="73">
        <v>0.153</v>
      </c>
      <c r="BJ64" s="73">
        <v>0.14499999999999999</v>
      </c>
      <c r="BK64" s="72" t="s">
        <v>109</v>
      </c>
      <c r="BL64" s="74" t="s">
        <v>74</v>
      </c>
    </row>
    <row r="65" spans="1:64" ht="24" customHeight="1" thickBot="1" x14ac:dyDescent="0.3">
      <c r="A65" s="310"/>
      <c r="B65" s="100" t="s">
        <v>3</v>
      </c>
      <c r="C65" s="52">
        <v>55504.98</v>
      </c>
      <c r="D65" s="52">
        <v>50000</v>
      </c>
      <c r="E65" s="54">
        <v>58253.5</v>
      </c>
      <c r="F65" s="52">
        <v>52000</v>
      </c>
      <c r="G65" s="54">
        <v>54865.04</v>
      </c>
      <c r="H65" s="53">
        <v>50000</v>
      </c>
      <c r="I65" s="72" t="s">
        <v>52</v>
      </c>
      <c r="J65" s="74" t="s">
        <v>55</v>
      </c>
      <c r="K65" s="328"/>
      <c r="L65" s="329"/>
      <c r="M65" s="332"/>
      <c r="N65" s="333"/>
      <c r="O65" s="58">
        <v>9.8000000000000004E-2</v>
      </c>
      <c r="P65" s="57">
        <v>0.1</v>
      </c>
      <c r="Q65" s="56">
        <v>9.8000000000000004E-2</v>
      </c>
      <c r="R65" s="70" t="s">
        <v>108</v>
      </c>
      <c r="S65" s="71" t="s">
        <v>74</v>
      </c>
      <c r="T65" s="359" t="s">
        <v>56</v>
      </c>
      <c r="U65" s="360"/>
      <c r="V65" s="360"/>
      <c r="W65" s="360"/>
      <c r="X65" s="361"/>
      <c r="Y65" s="368" t="s">
        <v>56</v>
      </c>
      <c r="Z65" s="360"/>
      <c r="AA65" s="360"/>
      <c r="AB65" s="360"/>
      <c r="AC65" s="369"/>
      <c r="AD65" s="359" t="s">
        <v>56</v>
      </c>
      <c r="AE65" s="360"/>
      <c r="AF65" s="360"/>
      <c r="AG65" s="360"/>
      <c r="AH65" s="361"/>
      <c r="AI65" s="56">
        <v>0.81600000000000006</v>
      </c>
      <c r="AJ65" s="57">
        <v>0.78400000000000003</v>
      </c>
      <c r="AK65" s="56">
        <v>0.82500000000000007</v>
      </c>
      <c r="AL65" s="70" t="s">
        <v>52</v>
      </c>
      <c r="AM65" s="74" t="s">
        <v>53</v>
      </c>
      <c r="AN65" s="58">
        <v>0.76700000000000002</v>
      </c>
      <c r="AO65" s="57">
        <v>0.746</v>
      </c>
      <c r="AP65" s="57">
        <v>0.77300000000000002</v>
      </c>
      <c r="AQ65" s="70" t="s">
        <v>52</v>
      </c>
      <c r="AR65" s="74" t="s">
        <v>53</v>
      </c>
      <c r="AS65" s="56">
        <v>4.8999999999999995E-2</v>
      </c>
      <c r="AT65" s="57">
        <v>3.8000000000000006E-2</v>
      </c>
      <c r="AU65" s="57">
        <v>5.1999999999999998E-2</v>
      </c>
      <c r="AV65" s="72" t="s">
        <v>108</v>
      </c>
      <c r="AW65" s="74" t="s">
        <v>74</v>
      </c>
      <c r="AX65" s="56">
        <v>0.81699999999999995</v>
      </c>
      <c r="AY65" s="57">
        <v>0.85199999999999998</v>
      </c>
      <c r="AZ65" s="57">
        <v>0.80900000000000005</v>
      </c>
      <c r="BA65" s="71" t="s">
        <v>52</v>
      </c>
      <c r="BB65" s="145" t="s">
        <v>53</v>
      </c>
      <c r="BC65" s="56">
        <v>4.0000000000000001E-3</v>
      </c>
      <c r="BD65" s="57">
        <v>1.4999999999999999E-2</v>
      </c>
      <c r="BE65" s="57">
        <v>1E-3</v>
      </c>
      <c r="BF65" s="70" t="s">
        <v>52</v>
      </c>
      <c r="BG65" s="78" t="s">
        <v>53</v>
      </c>
      <c r="BH65" s="282" t="s">
        <v>56</v>
      </c>
      <c r="BI65" s="283"/>
      <c r="BJ65" s="283"/>
      <c r="BK65" s="283"/>
      <c r="BL65" s="284"/>
    </row>
    <row r="66" spans="1:64" ht="24" customHeight="1" thickBot="1" x14ac:dyDescent="0.3">
      <c r="A66" s="310"/>
      <c r="B66" s="100" t="s">
        <v>4</v>
      </c>
      <c r="C66" s="52">
        <v>47306.04</v>
      </c>
      <c r="D66" s="52">
        <v>43000</v>
      </c>
      <c r="E66" s="54">
        <v>49809.36</v>
      </c>
      <c r="F66" s="52">
        <v>45000</v>
      </c>
      <c r="G66" s="54">
        <v>46808.72</v>
      </c>
      <c r="H66" s="53">
        <v>42305</v>
      </c>
      <c r="I66" s="72" t="s">
        <v>52</v>
      </c>
      <c r="J66" s="74" t="s">
        <v>53</v>
      </c>
      <c r="K66" s="328"/>
      <c r="L66" s="329"/>
      <c r="M66" s="332"/>
      <c r="N66" s="333"/>
      <c r="O66" s="58">
        <v>0.1</v>
      </c>
      <c r="P66" s="57">
        <v>0.109</v>
      </c>
      <c r="Q66" s="56">
        <v>9.9000000000000005E-2</v>
      </c>
      <c r="R66" s="70" t="s">
        <v>52</v>
      </c>
      <c r="S66" s="71" t="s">
        <v>53</v>
      </c>
      <c r="T66" s="362"/>
      <c r="U66" s="363"/>
      <c r="V66" s="363"/>
      <c r="W66" s="363"/>
      <c r="X66" s="364"/>
      <c r="Y66" s="370"/>
      <c r="Z66" s="363"/>
      <c r="AA66" s="363"/>
      <c r="AB66" s="363"/>
      <c r="AC66" s="371"/>
      <c r="AD66" s="362"/>
      <c r="AE66" s="363"/>
      <c r="AF66" s="363"/>
      <c r="AG66" s="363"/>
      <c r="AH66" s="364"/>
      <c r="AI66" s="56">
        <v>0.81700000000000006</v>
      </c>
      <c r="AJ66" s="57">
        <v>0.76600000000000001</v>
      </c>
      <c r="AK66" s="56">
        <v>0.82800000000000007</v>
      </c>
      <c r="AL66" s="70" t="s">
        <v>52</v>
      </c>
      <c r="AM66" s="74" t="s">
        <v>53</v>
      </c>
      <c r="AN66" s="58">
        <v>0.77100000000000002</v>
      </c>
      <c r="AO66" s="57">
        <v>0.73399999999999999</v>
      </c>
      <c r="AP66" s="57">
        <v>0.77800000000000002</v>
      </c>
      <c r="AQ66" s="70" t="s">
        <v>52</v>
      </c>
      <c r="AR66" s="78" t="s">
        <v>53</v>
      </c>
      <c r="AS66" s="56">
        <v>4.5999999999999999E-2</v>
      </c>
      <c r="AT66" s="57">
        <v>3.2000000000000001E-2</v>
      </c>
      <c r="AU66" s="57">
        <v>0.05</v>
      </c>
      <c r="AV66" s="70" t="s">
        <v>52</v>
      </c>
      <c r="AW66" s="74" t="s">
        <v>53</v>
      </c>
      <c r="AX66" s="56">
        <v>0.82199999999999995</v>
      </c>
      <c r="AY66" s="57">
        <v>0.86299999999999999</v>
      </c>
      <c r="AZ66" s="57">
        <v>0.81399999999999995</v>
      </c>
      <c r="BA66" s="71" t="s">
        <v>52</v>
      </c>
      <c r="BB66" s="145" t="s">
        <v>53</v>
      </c>
      <c r="BC66" s="56">
        <v>3.0000000000000001E-3</v>
      </c>
      <c r="BD66" s="57">
        <v>1.7000000000000001E-2</v>
      </c>
      <c r="BE66" s="57">
        <v>1E-3</v>
      </c>
      <c r="BF66" s="70" t="s">
        <v>52</v>
      </c>
      <c r="BG66" s="78" t="s">
        <v>55</v>
      </c>
      <c r="BH66" s="285"/>
      <c r="BI66" s="286"/>
      <c r="BJ66" s="286"/>
      <c r="BK66" s="286"/>
      <c r="BL66" s="287"/>
    </row>
    <row r="67" spans="1:64" ht="24" customHeight="1" thickBot="1" x14ac:dyDescent="0.3">
      <c r="A67" s="310"/>
      <c r="B67" s="100" t="s">
        <v>5</v>
      </c>
      <c r="C67" s="52">
        <v>42016.22</v>
      </c>
      <c r="D67" s="52">
        <v>40000</v>
      </c>
      <c r="E67" s="54">
        <v>42138.35</v>
      </c>
      <c r="F67" s="52">
        <v>39000</v>
      </c>
      <c r="G67" s="54">
        <v>41988.29</v>
      </c>
      <c r="H67" s="53">
        <v>40000</v>
      </c>
      <c r="I67" s="72" t="s">
        <v>109</v>
      </c>
      <c r="J67" s="74" t="s">
        <v>74</v>
      </c>
      <c r="K67" s="328"/>
      <c r="L67" s="329"/>
      <c r="M67" s="332"/>
      <c r="N67" s="333"/>
      <c r="O67" s="58">
        <v>0.125</v>
      </c>
      <c r="P67" s="57">
        <v>0.13600000000000001</v>
      </c>
      <c r="Q67" s="56">
        <v>0.122</v>
      </c>
      <c r="R67" s="70" t="s">
        <v>108</v>
      </c>
      <c r="S67" s="71" t="s">
        <v>74</v>
      </c>
      <c r="T67" s="362"/>
      <c r="U67" s="363"/>
      <c r="V67" s="363"/>
      <c r="W67" s="363"/>
      <c r="X67" s="364"/>
      <c r="Y67" s="370"/>
      <c r="Z67" s="363"/>
      <c r="AA67" s="363"/>
      <c r="AB67" s="363"/>
      <c r="AC67" s="371"/>
      <c r="AD67" s="362"/>
      <c r="AE67" s="363"/>
      <c r="AF67" s="363"/>
      <c r="AG67" s="363"/>
      <c r="AH67" s="364"/>
      <c r="AI67" s="56">
        <v>0.79400000000000004</v>
      </c>
      <c r="AJ67" s="57">
        <v>0.75600000000000012</v>
      </c>
      <c r="AK67" s="56">
        <v>0.80500000000000005</v>
      </c>
      <c r="AL67" s="70" t="s">
        <v>52</v>
      </c>
      <c r="AM67" s="74" t="s">
        <v>53</v>
      </c>
      <c r="AN67" s="58">
        <v>0.73</v>
      </c>
      <c r="AO67" s="57">
        <v>0.70300000000000007</v>
      </c>
      <c r="AP67" s="57">
        <v>0.73799999999999999</v>
      </c>
      <c r="AQ67" s="70" t="s">
        <v>52</v>
      </c>
      <c r="AR67" s="78" t="s">
        <v>53</v>
      </c>
      <c r="AS67" s="56">
        <v>6.4000000000000001E-2</v>
      </c>
      <c r="AT67" s="57">
        <v>5.2999999999999999E-2</v>
      </c>
      <c r="AU67" s="57">
        <v>6.699999999999999E-2</v>
      </c>
      <c r="AV67" s="70" t="s">
        <v>52</v>
      </c>
      <c r="AW67" s="74" t="s">
        <v>53</v>
      </c>
      <c r="AX67" s="56">
        <v>0.79600000000000004</v>
      </c>
      <c r="AY67" s="57">
        <v>0.80600000000000005</v>
      </c>
      <c r="AZ67" s="57">
        <v>0.79400000000000004</v>
      </c>
      <c r="BA67" s="71" t="s">
        <v>108</v>
      </c>
      <c r="BB67" s="145" t="s">
        <v>74</v>
      </c>
      <c r="BC67" s="282" t="s">
        <v>56</v>
      </c>
      <c r="BD67" s="283"/>
      <c r="BE67" s="283"/>
      <c r="BF67" s="283"/>
      <c r="BG67" s="284"/>
      <c r="BH67" s="285"/>
      <c r="BI67" s="286"/>
      <c r="BJ67" s="286"/>
      <c r="BK67" s="286"/>
      <c r="BL67" s="287"/>
    </row>
    <row r="68" spans="1:64" ht="24" customHeight="1" thickBot="1" x14ac:dyDescent="0.3">
      <c r="A68" s="342"/>
      <c r="B68" s="100" t="s">
        <v>6</v>
      </c>
      <c r="C68" s="52">
        <v>36996.230000000003</v>
      </c>
      <c r="D68" s="52">
        <v>35000</v>
      </c>
      <c r="E68" s="54">
        <v>38246.15</v>
      </c>
      <c r="F68" s="52">
        <v>35000</v>
      </c>
      <c r="G68" s="54">
        <v>36655.050000000003</v>
      </c>
      <c r="H68" s="53">
        <v>35000</v>
      </c>
      <c r="I68" s="72" t="s">
        <v>109</v>
      </c>
      <c r="J68" s="74" t="s">
        <v>74</v>
      </c>
      <c r="K68" s="328"/>
      <c r="L68" s="329"/>
      <c r="M68" s="332"/>
      <c r="N68" s="333"/>
      <c r="O68" s="50">
        <v>8.6999999999999994E-2</v>
      </c>
      <c r="P68" s="73">
        <v>8.5999999999999993E-2</v>
      </c>
      <c r="Q68" s="50">
        <v>8.6999999999999994E-2</v>
      </c>
      <c r="R68" s="70" t="s">
        <v>108</v>
      </c>
      <c r="S68" s="71" t="s">
        <v>74</v>
      </c>
      <c r="T68" s="386"/>
      <c r="U68" s="387"/>
      <c r="V68" s="387"/>
      <c r="W68" s="387"/>
      <c r="X68" s="388"/>
      <c r="Y68" s="389"/>
      <c r="Z68" s="387"/>
      <c r="AA68" s="387"/>
      <c r="AB68" s="387"/>
      <c r="AC68" s="390"/>
      <c r="AD68" s="386"/>
      <c r="AE68" s="387"/>
      <c r="AF68" s="387"/>
      <c r="AG68" s="387"/>
      <c r="AH68" s="388"/>
      <c r="AI68" s="56">
        <v>0.82300000000000006</v>
      </c>
      <c r="AJ68" s="57">
        <v>0.80600000000000005</v>
      </c>
      <c r="AK68" s="56">
        <v>0.82700000000000007</v>
      </c>
      <c r="AL68" s="72" t="s">
        <v>52</v>
      </c>
      <c r="AM68" s="74" t="s">
        <v>53</v>
      </c>
      <c r="AN68" s="58">
        <v>0.752</v>
      </c>
      <c r="AO68" s="57">
        <v>0.745</v>
      </c>
      <c r="AP68" s="57">
        <v>0.754</v>
      </c>
      <c r="AQ68" s="72" t="s">
        <v>52</v>
      </c>
      <c r="AR68" s="74" t="s">
        <v>53</v>
      </c>
      <c r="AS68" s="56">
        <v>7.1000000000000008E-2</v>
      </c>
      <c r="AT68" s="57">
        <v>6.0999999999999999E-2</v>
      </c>
      <c r="AU68" s="57">
        <v>7.3000000000000009E-2</v>
      </c>
      <c r="AV68" s="72" t="s">
        <v>52</v>
      </c>
      <c r="AW68" s="74" t="s">
        <v>53</v>
      </c>
      <c r="AX68" s="56">
        <v>0.83699999999999997</v>
      </c>
      <c r="AY68" s="57">
        <v>0.86799999999999999</v>
      </c>
      <c r="AZ68" s="57">
        <v>0.82899999999999996</v>
      </c>
      <c r="BA68" s="69" t="s">
        <v>52</v>
      </c>
      <c r="BB68" s="97" t="s">
        <v>53</v>
      </c>
      <c r="BC68" s="288"/>
      <c r="BD68" s="289"/>
      <c r="BE68" s="289"/>
      <c r="BF68" s="289"/>
      <c r="BG68" s="290"/>
      <c r="BH68" s="288"/>
      <c r="BI68" s="289"/>
      <c r="BJ68" s="289"/>
      <c r="BK68" s="289"/>
      <c r="BL68" s="290"/>
    </row>
    <row r="69" spans="1:64" ht="24" customHeight="1" thickBot="1" x14ac:dyDescent="0.3">
      <c r="A69" s="309" t="s">
        <v>81</v>
      </c>
      <c r="B69" s="102" t="s">
        <v>2</v>
      </c>
      <c r="C69" s="103">
        <v>63531.77</v>
      </c>
      <c r="D69" s="103">
        <v>58000</v>
      </c>
      <c r="E69" s="104">
        <v>62142.02</v>
      </c>
      <c r="F69" s="103">
        <v>56000</v>
      </c>
      <c r="G69" s="104">
        <v>63864.24</v>
      </c>
      <c r="H69" s="105">
        <v>59000</v>
      </c>
      <c r="I69" s="90" t="s">
        <v>52</v>
      </c>
      <c r="J69" s="114" t="s">
        <v>55</v>
      </c>
      <c r="K69" s="344" t="s">
        <v>56</v>
      </c>
      <c r="L69" s="345"/>
      <c r="M69" s="346" t="s">
        <v>56</v>
      </c>
      <c r="N69" s="347"/>
      <c r="O69" s="123">
        <v>0.13</v>
      </c>
      <c r="P69" s="89">
        <v>0.187</v>
      </c>
      <c r="Q69" s="107">
        <v>0.11600000000000001</v>
      </c>
      <c r="R69" s="108" t="s">
        <v>52</v>
      </c>
      <c r="S69" s="131" t="s">
        <v>53</v>
      </c>
      <c r="T69" s="159">
        <v>0.13700000000000001</v>
      </c>
      <c r="U69" s="160">
        <v>0.122</v>
      </c>
      <c r="V69" s="160">
        <v>0.19800000000000001</v>
      </c>
      <c r="W69" s="164" t="s">
        <v>52</v>
      </c>
      <c r="X69" s="165" t="s">
        <v>53</v>
      </c>
      <c r="Y69" s="166">
        <v>0.187</v>
      </c>
      <c r="Z69" s="160">
        <v>0.16800000000000001</v>
      </c>
      <c r="AA69" s="160">
        <v>0.26700000000000002</v>
      </c>
      <c r="AB69" s="164" t="s">
        <v>52</v>
      </c>
      <c r="AC69" s="167" t="s">
        <v>55</v>
      </c>
      <c r="AD69" s="159">
        <v>0.106</v>
      </c>
      <c r="AE69" s="160">
        <v>9.6</v>
      </c>
      <c r="AF69" s="160">
        <v>0.151</v>
      </c>
      <c r="AG69" s="164" t="s">
        <v>52</v>
      </c>
      <c r="AH69" s="165" t="s">
        <v>53</v>
      </c>
      <c r="AI69" s="111">
        <v>0.78600000000000003</v>
      </c>
      <c r="AJ69" s="112">
        <v>0.76300000000000012</v>
      </c>
      <c r="AK69" s="111">
        <v>0.79400000000000004</v>
      </c>
      <c r="AL69" s="108" t="s">
        <v>52</v>
      </c>
      <c r="AM69" s="109" t="s">
        <v>53</v>
      </c>
      <c r="AN69" s="113">
        <v>0.73699999999999999</v>
      </c>
      <c r="AO69" s="112">
        <v>0.70300000000000007</v>
      </c>
      <c r="AP69" s="112">
        <v>0.747</v>
      </c>
      <c r="AQ69" s="108" t="s">
        <v>52</v>
      </c>
      <c r="AR69" s="109" t="s">
        <v>53</v>
      </c>
      <c r="AS69" s="111">
        <v>4.9000000000000009E-2</v>
      </c>
      <c r="AT69" s="112">
        <v>6.0000000000000005E-2</v>
      </c>
      <c r="AU69" s="112">
        <v>4.7000000000000007E-2</v>
      </c>
      <c r="AV69" s="108" t="s">
        <v>52</v>
      </c>
      <c r="AW69" s="109" t="s">
        <v>53</v>
      </c>
      <c r="AX69" s="111">
        <v>0.81</v>
      </c>
      <c r="AY69" s="112">
        <v>0.81100000000000005</v>
      </c>
      <c r="AZ69" s="112">
        <v>0.80900000000000005</v>
      </c>
      <c r="BA69" s="115" t="s">
        <v>108</v>
      </c>
      <c r="BB69" s="143" t="s">
        <v>74</v>
      </c>
      <c r="BC69" s="111">
        <v>8.0000000000000002E-3</v>
      </c>
      <c r="BD69" s="112">
        <v>2.9000000000000001E-2</v>
      </c>
      <c r="BE69" s="112">
        <v>2E-3</v>
      </c>
      <c r="BF69" s="90" t="s">
        <v>52</v>
      </c>
      <c r="BG69" s="114" t="s">
        <v>55</v>
      </c>
      <c r="BH69" s="107">
        <v>0.14199999999999999</v>
      </c>
      <c r="BI69" s="89">
        <v>0.184</v>
      </c>
      <c r="BJ69" s="89">
        <v>0.13100000000000001</v>
      </c>
      <c r="BK69" s="117" t="s">
        <v>52</v>
      </c>
      <c r="BL69" s="118" t="s">
        <v>53</v>
      </c>
    </row>
    <row r="70" spans="1:64" ht="24" customHeight="1" thickBot="1" x14ac:dyDescent="0.3">
      <c r="A70" s="310"/>
      <c r="B70" s="100" t="s">
        <v>3</v>
      </c>
      <c r="C70" s="52">
        <v>54204.25</v>
      </c>
      <c r="D70" s="52">
        <v>50000</v>
      </c>
      <c r="E70" s="54">
        <v>54018.79</v>
      </c>
      <c r="F70" s="52">
        <v>47500</v>
      </c>
      <c r="G70" s="54">
        <v>54242.84</v>
      </c>
      <c r="H70" s="53">
        <v>50000</v>
      </c>
      <c r="I70" s="72" t="s">
        <v>110</v>
      </c>
      <c r="J70" s="74" t="s">
        <v>74</v>
      </c>
      <c r="K70" s="328"/>
      <c r="L70" s="329"/>
      <c r="M70" s="332"/>
      <c r="N70" s="333"/>
      <c r="O70" s="58">
        <v>0.14499999999999999</v>
      </c>
      <c r="P70" s="57">
        <v>0.22800000000000001</v>
      </c>
      <c r="Q70" s="56">
        <v>0.127</v>
      </c>
      <c r="R70" s="70" t="s">
        <v>52</v>
      </c>
      <c r="S70" s="71" t="s">
        <v>55</v>
      </c>
      <c r="T70" s="359" t="s">
        <v>56</v>
      </c>
      <c r="U70" s="360"/>
      <c r="V70" s="360"/>
      <c r="W70" s="360"/>
      <c r="X70" s="361"/>
      <c r="Y70" s="368" t="s">
        <v>56</v>
      </c>
      <c r="Z70" s="360"/>
      <c r="AA70" s="360"/>
      <c r="AB70" s="360"/>
      <c r="AC70" s="369"/>
      <c r="AD70" s="359" t="s">
        <v>56</v>
      </c>
      <c r="AE70" s="360"/>
      <c r="AF70" s="360"/>
      <c r="AG70" s="360"/>
      <c r="AH70" s="361"/>
      <c r="AI70" s="56">
        <v>0.81800000000000006</v>
      </c>
      <c r="AJ70" s="57">
        <v>0.78600000000000003</v>
      </c>
      <c r="AK70" s="56">
        <v>0.82600000000000007</v>
      </c>
      <c r="AL70" s="70" t="s">
        <v>52</v>
      </c>
      <c r="AM70" s="74" t="s">
        <v>53</v>
      </c>
      <c r="AN70" s="58">
        <v>0.77400000000000002</v>
      </c>
      <c r="AO70" s="57">
        <v>0.72599999999999998</v>
      </c>
      <c r="AP70" s="57">
        <v>0.78600000000000003</v>
      </c>
      <c r="AQ70" s="70" t="s">
        <v>52</v>
      </c>
      <c r="AR70" s="74" t="s">
        <v>53</v>
      </c>
      <c r="AS70" s="56">
        <v>4.4000000000000004E-2</v>
      </c>
      <c r="AT70" s="57">
        <v>0.06</v>
      </c>
      <c r="AU70" s="57">
        <v>0.04</v>
      </c>
      <c r="AV70" s="70" t="s">
        <v>52</v>
      </c>
      <c r="AW70" s="74" t="s">
        <v>53</v>
      </c>
      <c r="AX70" s="56">
        <v>0.81</v>
      </c>
      <c r="AY70" s="57">
        <v>0.79800000000000004</v>
      </c>
      <c r="AZ70" s="57">
        <v>0.81299999999999994</v>
      </c>
      <c r="BA70" s="71" t="s">
        <v>52</v>
      </c>
      <c r="BB70" s="145" t="s">
        <v>53</v>
      </c>
      <c r="BC70" s="56">
        <v>7.0000000000000001E-3</v>
      </c>
      <c r="BD70" s="57">
        <v>3.3000000000000002E-2</v>
      </c>
      <c r="BE70" s="57">
        <v>1E-3</v>
      </c>
      <c r="BF70" s="70" t="s">
        <v>52</v>
      </c>
      <c r="BG70" s="78" t="s">
        <v>55</v>
      </c>
      <c r="BH70" s="285" t="s">
        <v>56</v>
      </c>
      <c r="BI70" s="286"/>
      <c r="BJ70" s="286"/>
      <c r="BK70" s="286"/>
      <c r="BL70" s="287"/>
    </row>
    <row r="71" spans="1:64" ht="24" customHeight="1" thickBot="1" x14ac:dyDescent="0.3">
      <c r="A71" s="310"/>
      <c r="B71" s="100" t="s">
        <v>4</v>
      </c>
      <c r="C71" s="52">
        <v>47438.16</v>
      </c>
      <c r="D71" s="52">
        <v>42000</v>
      </c>
      <c r="E71" s="54">
        <v>47631.6</v>
      </c>
      <c r="F71" s="52">
        <v>40000</v>
      </c>
      <c r="G71" s="54">
        <v>47398.86</v>
      </c>
      <c r="H71" s="53">
        <v>42000</v>
      </c>
      <c r="I71" s="72" t="s">
        <v>110</v>
      </c>
      <c r="J71" s="74" t="s">
        <v>53</v>
      </c>
      <c r="K71" s="328"/>
      <c r="L71" s="329"/>
      <c r="M71" s="332"/>
      <c r="N71" s="333"/>
      <c r="O71" s="58">
        <v>0.14699999999999999</v>
      </c>
      <c r="P71" s="57">
        <v>0.22500000000000001</v>
      </c>
      <c r="Q71" s="56">
        <v>0.13</v>
      </c>
      <c r="R71" s="70" t="s">
        <v>52</v>
      </c>
      <c r="S71" s="71" t="s">
        <v>77</v>
      </c>
      <c r="T71" s="362"/>
      <c r="U71" s="363"/>
      <c r="V71" s="363"/>
      <c r="W71" s="363"/>
      <c r="X71" s="364"/>
      <c r="Y71" s="370"/>
      <c r="Z71" s="363"/>
      <c r="AA71" s="363"/>
      <c r="AB71" s="363"/>
      <c r="AC71" s="371"/>
      <c r="AD71" s="362"/>
      <c r="AE71" s="363"/>
      <c r="AF71" s="363"/>
      <c r="AG71" s="363"/>
      <c r="AH71" s="364"/>
      <c r="AI71" s="56">
        <v>0.81</v>
      </c>
      <c r="AJ71" s="57">
        <v>0.76300000000000012</v>
      </c>
      <c r="AK71" s="56">
        <v>0.82300000000000006</v>
      </c>
      <c r="AL71" s="70" t="s">
        <v>52</v>
      </c>
      <c r="AM71" s="74" t="s">
        <v>53</v>
      </c>
      <c r="AN71" s="58">
        <v>0.77</v>
      </c>
      <c r="AO71" s="57">
        <v>0.70200000000000007</v>
      </c>
      <c r="AP71" s="57">
        <v>0.78600000000000003</v>
      </c>
      <c r="AQ71" s="70" t="s">
        <v>52</v>
      </c>
      <c r="AR71" s="78" t="s">
        <v>53</v>
      </c>
      <c r="AS71" s="56">
        <v>0.04</v>
      </c>
      <c r="AT71" s="57">
        <v>6.1000000000000006E-2</v>
      </c>
      <c r="AU71" s="57">
        <v>3.6999999999999998E-2</v>
      </c>
      <c r="AV71" s="70" t="s">
        <v>52</v>
      </c>
      <c r="AW71" s="74" t="s">
        <v>53</v>
      </c>
      <c r="AX71" s="56">
        <v>0.82499999999999996</v>
      </c>
      <c r="AY71" s="57">
        <v>0.82899999999999996</v>
      </c>
      <c r="AZ71" s="57">
        <v>0.82399999999999995</v>
      </c>
      <c r="BA71" s="71" t="s">
        <v>108</v>
      </c>
      <c r="BB71" s="145" t="s">
        <v>74</v>
      </c>
      <c r="BC71" s="56">
        <v>6.0000000000000001E-3</v>
      </c>
      <c r="BD71" s="57">
        <v>2.8000000000000001E-2</v>
      </c>
      <c r="BE71" s="57">
        <v>1E-3</v>
      </c>
      <c r="BF71" s="70" t="s">
        <v>52</v>
      </c>
      <c r="BG71" s="78" t="s">
        <v>55</v>
      </c>
      <c r="BH71" s="285"/>
      <c r="BI71" s="286"/>
      <c r="BJ71" s="286"/>
      <c r="BK71" s="286"/>
      <c r="BL71" s="287"/>
    </row>
    <row r="72" spans="1:64" ht="24" customHeight="1" thickBot="1" x14ac:dyDescent="0.3">
      <c r="A72" s="310"/>
      <c r="B72" s="100" t="s">
        <v>5</v>
      </c>
      <c r="C72" s="52">
        <v>41292.06</v>
      </c>
      <c r="D72" s="52">
        <v>37157</v>
      </c>
      <c r="E72" s="54">
        <v>42784.47</v>
      </c>
      <c r="F72" s="52">
        <v>38000</v>
      </c>
      <c r="G72" s="54">
        <v>40997.61</v>
      </c>
      <c r="H72" s="53">
        <v>37000</v>
      </c>
      <c r="I72" s="72" t="s">
        <v>52</v>
      </c>
      <c r="J72" s="74" t="s">
        <v>55</v>
      </c>
      <c r="K72" s="328"/>
      <c r="L72" s="329"/>
      <c r="M72" s="332"/>
      <c r="N72" s="333"/>
      <c r="O72" s="58">
        <v>0.189</v>
      </c>
      <c r="P72" s="57">
        <v>0.308</v>
      </c>
      <c r="Q72" s="56">
        <v>0.16600000000000001</v>
      </c>
      <c r="R72" s="70" t="s">
        <v>52</v>
      </c>
      <c r="S72" s="71" t="s">
        <v>55</v>
      </c>
      <c r="T72" s="362"/>
      <c r="U72" s="363"/>
      <c r="V72" s="363"/>
      <c r="W72" s="363"/>
      <c r="X72" s="364"/>
      <c r="Y72" s="370"/>
      <c r="Z72" s="363"/>
      <c r="AA72" s="363"/>
      <c r="AB72" s="363"/>
      <c r="AC72" s="371"/>
      <c r="AD72" s="362"/>
      <c r="AE72" s="363"/>
      <c r="AF72" s="363"/>
      <c r="AG72" s="363"/>
      <c r="AH72" s="364"/>
      <c r="AI72" s="56">
        <v>0.80100000000000005</v>
      </c>
      <c r="AJ72" s="57">
        <v>0.75900000000000012</v>
      </c>
      <c r="AK72" s="56">
        <v>0.81100000000000005</v>
      </c>
      <c r="AL72" s="70" t="s">
        <v>52</v>
      </c>
      <c r="AM72" s="74" t="s">
        <v>53</v>
      </c>
      <c r="AN72" s="58">
        <v>0.73199999999999998</v>
      </c>
      <c r="AO72" s="57">
        <v>0.66600000000000004</v>
      </c>
      <c r="AP72" s="57">
        <v>0.748</v>
      </c>
      <c r="AQ72" s="70" t="s">
        <v>52</v>
      </c>
      <c r="AR72" s="78" t="s">
        <v>53</v>
      </c>
      <c r="AS72" s="56">
        <v>6.8999999999999992E-2</v>
      </c>
      <c r="AT72" s="57">
        <v>9.2999999999999999E-2</v>
      </c>
      <c r="AU72" s="57">
        <v>6.3E-2</v>
      </c>
      <c r="AV72" s="70" t="s">
        <v>52</v>
      </c>
      <c r="AW72" s="74" t="s">
        <v>53</v>
      </c>
      <c r="AX72" s="56">
        <v>0.79700000000000004</v>
      </c>
      <c r="AY72" s="57">
        <v>0.80200000000000005</v>
      </c>
      <c r="AZ72" s="57">
        <v>0.79600000000000004</v>
      </c>
      <c r="BA72" s="71" t="s">
        <v>108</v>
      </c>
      <c r="BB72" s="145" t="s">
        <v>74</v>
      </c>
      <c r="BC72" s="282" t="s">
        <v>84</v>
      </c>
      <c r="BD72" s="283"/>
      <c r="BE72" s="283"/>
      <c r="BF72" s="283"/>
      <c r="BG72" s="284"/>
      <c r="BH72" s="285"/>
      <c r="BI72" s="286"/>
      <c r="BJ72" s="286"/>
      <c r="BK72" s="286"/>
      <c r="BL72" s="287"/>
    </row>
    <row r="73" spans="1:64" ht="24" customHeight="1" thickBot="1" x14ac:dyDescent="0.3">
      <c r="A73" s="310"/>
      <c r="B73" s="101" t="s">
        <v>6</v>
      </c>
      <c r="C73" s="80">
        <v>36463.599999999999</v>
      </c>
      <c r="D73" s="80">
        <v>32751</v>
      </c>
      <c r="E73" s="81">
        <v>37736.870000000003</v>
      </c>
      <c r="F73" s="80">
        <v>33000</v>
      </c>
      <c r="G73" s="81">
        <v>36245.49</v>
      </c>
      <c r="H73" s="82">
        <v>32631</v>
      </c>
      <c r="I73" s="83" t="s">
        <v>109</v>
      </c>
      <c r="J73" s="87" t="s">
        <v>74</v>
      </c>
      <c r="K73" s="330"/>
      <c r="L73" s="331"/>
      <c r="M73" s="334"/>
      <c r="N73" s="335"/>
      <c r="O73" s="133">
        <v>0.13700000000000001</v>
      </c>
      <c r="P73" s="126">
        <v>0.21299999999999999</v>
      </c>
      <c r="Q73" s="130">
        <v>0.123</v>
      </c>
      <c r="R73" s="85" t="s">
        <v>52</v>
      </c>
      <c r="S73" s="121" t="s">
        <v>53</v>
      </c>
      <c r="T73" s="365"/>
      <c r="U73" s="366"/>
      <c r="V73" s="366"/>
      <c r="W73" s="366"/>
      <c r="X73" s="367"/>
      <c r="Y73" s="372"/>
      <c r="Z73" s="366"/>
      <c r="AA73" s="366"/>
      <c r="AB73" s="366"/>
      <c r="AC73" s="373"/>
      <c r="AD73" s="365"/>
      <c r="AE73" s="366"/>
      <c r="AF73" s="366"/>
      <c r="AG73" s="366"/>
      <c r="AH73" s="367"/>
      <c r="AI73" s="59">
        <v>0.82500000000000007</v>
      </c>
      <c r="AJ73" s="60">
        <v>0.79500000000000004</v>
      </c>
      <c r="AK73" s="59">
        <v>0.83300000000000007</v>
      </c>
      <c r="AL73" s="83" t="s">
        <v>52</v>
      </c>
      <c r="AM73" s="87" t="s">
        <v>53</v>
      </c>
      <c r="AN73" s="61">
        <v>0.76700000000000002</v>
      </c>
      <c r="AO73" s="60">
        <v>0.72699999999999998</v>
      </c>
      <c r="AP73" s="60">
        <v>0.77600000000000002</v>
      </c>
      <c r="AQ73" s="83" t="s">
        <v>52</v>
      </c>
      <c r="AR73" s="87" t="s">
        <v>53</v>
      </c>
      <c r="AS73" s="59">
        <v>5.8000000000000003E-2</v>
      </c>
      <c r="AT73" s="60">
        <v>6.8000000000000005E-2</v>
      </c>
      <c r="AU73" s="60">
        <v>5.7000000000000002E-2</v>
      </c>
      <c r="AV73" s="83" t="s">
        <v>52</v>
      </c>
      <c r="AW73" s="87" t="s">
        <v>53</v>
      </c>
      <c r="AX73" s="59">
        <v>0.83699999999999997</v>
      </c>
      <c r="AY73" s="60">
        <v>0.82499999999999996</v>
      </c>
      <c r="AZ73" s="60">
        <v>0.84</v>
      </c>
      <c r="BA73" s="88" t="s">
        <v>52</v>
      </c>
      <c r="BB73" s="146" t="s">
        <v>53</v>
      </c>
      <c r="BC73" s="288"/>
      <c r="BD73" s="289"/>
      <c r="BE73" s="289"/>
      <c r="BF73" s="289"/>
      <c r="BG73" s="290"/>
      <c r="BH73" s="288"/>
      <c r="BI73" s="289"/>
      <c r="BJ73" s="289"/>
      <c r="BK73" s="289"/>
      <c r="BL73" s="290"/>
    </row>
    <row r="74" spans="1:64" ht="44.25" customHeight="1" thickBot="1" x14ac:dyDescent="0.3">
      <c r="A74" s="327" t="s">
        <v>39</v>
      </c>
      <c r="B74" s="100" t="s">
        <v>2</v>
      </c>
      <c r="C74" s="52">
        <v>56072.38</v>
      </c>
      <c r="D74" s="52">
        <v>49000</v>
      </c>
      <c r="E74" s="54">
        <v>56879.92</v>
      </c>
      <c r="F74" s="52">
        <v>51000</v>
      </c>
      <c r="G74" s="54">
        <v>55990.6</v>
      </c>
      <c r="H74" s="53">
        <v>49000</v>
      </c>
      <c r="I74" s="72" t="s">
        <v>110</v>
      </c>
      <c r="J74" s="74" t="s">
        <v>74</v>
      </c>
      <c r="K74" s="328" t="s">
        <v>56</v>
      </c>
      <c r="L74" s="329"/>
      <c r="M74" s="332" t="s">
        <v>56</v>
      </c>
      <c r="N74" s="333"/>
      <c r="O74" s="50">
        <v>0.125</v>
      </c>
      <c r="P74" s="73">
        <v>0.125</v>
      </c>
      <c r="Q74" s="50">
        <v>0.125</v>
      </c>
      <c r="R74" s="70" t="s">
        <v>108</v>
      </c>
      <c r="S74" s="71" t="s">
        <v>74</v>
      </c>
      <c r="T74" s="159">
        <v>0.16300000000000001</v>
      </c>
      <c r="U74" s="160">
        <v>0.16300000000000001</v>
      </c>
      <c r="V74" s="160">
        <v>0.16900000000000001</v>
      </c>
      <c r="W74" s="164" t="s">
        <v>52</v>
      </c>
      <c r="X74" s="165" t="s">
        <v>53</v>
      </c>
      <c r="Y74" s="166">
        <v>0.251</v>
      </c>
      <c r="Z74" s="160">
        <v>0.24299999999999999</v>
      </c>
      <c r="AA74" s="160">
        <v>0.31900000000000001</v>
      </c>
      <c r="AB74" s="164" t="s">
        <v>52</v>
      </c>
      <c r="AC74" s="167" t="s">
        <v>53</v>
      </c>
      <c r="AD74" s="159">
        <v>0.113</v>
      </c>
      <c r="AE74" s="160">
        <v>0.114</v>
      </c>
      <c r="AF74" s="160">
        <v>0.108</v>
      </c>
      <c r="AG74" s="164" t="s">
        <v>52</v>
      </c>
      <c r="AH74" s="165" t="s">
        <v>53</v>
      </c>
      <c r="AI74" s="56">
        <v>0.75500000000000012</v>
      </c>
      <c r="AJ74" s="57">
        <v>0.72400000000000009</v>
      </c>
      <c r="AK74" s="56">
        <v>0.75800000000000012</v>
      </c>
      <c r="AL74" s="72" t="s">
        <v>110</v>
      </c>
      <c r="AM74" s="74" t="s">
        <v>74</v>
      </c>
      <c r="AN74" s="58">
        <v>0.69800000000000006</v>
      </c>
      <c r="AO74" s="57">
        <v>0.66900000000000004</v>
      </c>
      <c r="AP74" s="57">
        <v>0.70100000000000007</v>
      </c>
      <c r="AQ74" s="72" t="s">
        <v>110</v>
      </c>
      <c r="AR74" s="74" t="s">
        <v>74</v>
      </c>
      <c r="AS74" s="56">
        <v>5.7000000000000002E-2</v>
      </c>
      <c r="AT74" s="57">
        <v>5.5E-2</v>
      </c>
      <c r="AU74" s="57">
        <v>5.7000000000000002E-2</v>
      </c>
      <c r="AV74" s="72" t="s">
        <v>110</v>
      </c>
      <c r="AW74" s="74" t="s">
        <v>74</v>
      </c>
      <c r="AX74" s="56">
        <v>0.76700000000000002</v>
      </c>
      <c r="AY74" s="57">
        <v>0.76</v>
      </c>
      <c r="AZ74" s="57">
        <v>0.76800000000000002</v>
      </c>
      <c r="BA74" s="71" t="s">
        <v>108</v>
      </c>
      <c r="BB74" s="145" t="s">
        <v>74</v>
      </c>
      <c r="BC74" s="56">
        <v>2E-3</v>
      </c>
      <c r="BD74" s="57">
        <v>1.2999999999999999E-2</v>
      </c>
      <c r="BE74" s="57">
        <v>1E-3</v>
      </c>
      <c r="BF74" s="72" t="s">
        <v>52</v>
      </c>
      <c r="BG74" s="74" t="s">
        <v>53</v>
      </c>
      <c r="BH74" s="50">
        <v>0.126</v>
      </c>
      <c r="BI74" s="73">
        <v>0.05</v>
      </c>
      <c r="BJ74" s="73">
        <v>0.13300000000000001</v>
      </c>
      <c r="BK74" s="96" t="s">
        <v>52</v>
      </c>
      <c r="BL74" s="97" t="s">
        <v>53</v>
      </c>
    </row>
    <row r="75" spans="1:64" ht="44.25" customHeight="1" thickBot="1" x14ac:dyDescent="0.3">
      <c r="A75" s="342"/>
      <c r="B75" s="100" t="s">
        <v>3</v>
      </c>
      <c r="C75" s="52">
        <v>47462.33</v>
      </c>
      <c r="D75" s="52">
        <v>42000</v>
      </c>
      <c r="E75" s="54">
        <v>52645.96</v>
      </c>
      <c r="F75" s="52">
        <v>45000</v>
      </c>
      <c r="G75" s="54">
        <v>46889.15</v>
      </c>
      <c r="H75" s="53">
        <v>42000</v>
      </c>
      <c r="I75" s="72" t="s">
        <v>52</v>
      </c>
      <c r="J75" s="74" t="s">
        <v>55</v>
      </c>
      <c r="K75" s="328"/>
      <c r="L75" s="329"/>
      <c r="M75" s="332"/>
      <c r="N75" s="333"/>
      <c r="O75" s="56">
        <v>0.13</v>
      </c>
      <c r="P75" s="57">
        <v>0.14699999999999999</v>
      </c>
      <c r="Q75" s="56">
        <v>0.128</v>
      </c>
      <c r="R75" s="70" t="s">
        <v>108</v>
      </c>
      <c r="S75" s="71" t="s">
        <v>74</v>
      </c>
      <c r="T75" s="348" t="s">
        <v>56</v>
      </c>
      <c r="U75" s="349"/>
      <c r="V75" s="349"/>
      <c r="W75" s="349"/>
      <c r="X75" s="350"/>
      <c r="Y75" s="354" t="s">
        <v>56</v>
      </c>
      <c r="Z75" s="349"/>
      <c r="AA75" s="349"/>
      <c r="AB75" s="349"/>
      <c r="AC75" s="355"/>
      <c r="AD75" s="348" t="s">
        <v>56</v>
      </c>
      <c r="AE75" s="349"/>
      <c r="AF75" s="349"/>
      <c r="AG75" s="349"/>
      <c r="AH75" s="350"/>
      <c r="AI75" s="56">
        <v>0.80500000000000005</v>
      </c>
      <c r="AJ75" s="57">
        <v>0.76100000000000001</v>
      </c>
      <c r="AK75" s="56">
        <v>0.81100000000000005</v>
      </c>
      <c r="AL75" s="72" t="s">
        <v>52</v>
      </c>
      <c r="AM75" s="74" t="s">
        <v>53</v>
      </c>
      <c r="AN75" s="58">
        <v>0.751</v>
      </c>
      <c r="AO75" s="57">
        <v>0.71499999999999997</v>
      </c>
      <c r="AP75" s="57">
        <v>0.75600000000000001</v>
      </c>
      <c r="AQ75" s="72" t="s">
        <v>52</v>
      </c>
      <c r="AR75" s="74" t="s">
        <v>53</v>
      </c>
      <c r="AS75" s="56">
        <v>5.4000000000000006E-2</v>
      </c>
      <c r="AT75" s="57">
        <v>4.5999999999999999E-2</v>
      </c>
      <c r="AU75" s="57">
        <v>5.5E-2</v>
      </c>
      <c r="AV75" s="72" t="s">
        <v>52</v>
      </c>
      <c r="AW75" s="78" t="s">
        <v>53</v>
      </c>
      <c r="AX75" s="56">
        <v>0.77600000000000002</v>
      </c>
      <c r="AY75" s="57">
        <v>0.76</v>
      </c>
      <c r="AZ75" s="57">
        <v>0.77700000000000002</v>
      </c>
      <c r="BA75" s="69" t="s">
        <v>108</v>
      </c>
      <c r="BB75" s="97" t="s">
        <v>74</v>
      </c>
      <c r="BC75" s="56">
        <v>4.0000000000000001E-3</v>
      </c>
      <c r="BD75" s="57">
        <v>2.7E-2</v>
      </c>
      <c r="BE75" s="57">
        <v>1E-3</v>
      </c>
      <c r="BF75" s="70" t="s">
        <v>52</v>
      </c>
      <c r="BG75" s="78" t="s">
        <v>55</v>
      </c>
      <c r="BH75" s="324" t="s">
        <v>56</v>
      </c>
      <c r="BI75" s="325"/>
      <c r="BJ75" s="325"/>
      <c r="BK75" s="325"/>
      <c r="BL75" s="326"/>
    </row>
    <row r="76" spans="1:64" ht="24" customHeight="1" thickBot="1" x14ac:dyDescent="0.3">
      <c r="A76" s="309" t="s">
        <v>8</v>
      </c>
      <c r="B76" s="102" t="s">
        <v>2</v>
      </c>
      <c r="C76" s="103">
        <v>50001.58</v>
      </c>
      <c r="D76" s="103">
        <v>45000</v>
      </c>
      <c r="E76" s="104">
        <v>49386.04</v>
      </c>
      <c r="F76" s="103">
        <v>43000</v>
      </c>
      <c r="G76" s="104">
        <v>50025.77</v>
      </c>
      <c r="H76" s="105">
        <v>45000</v>
      </c>
      <c r="I76" s="90" t="s">
        <v>110</v>
      </c>
      <c r="J76" s="114" t="s">
        <v>74</v>
      </c>
      <c r="K76" s="103">
        <f>E76/118.2*100</f>
        <v>41781.759729272417</v>
      </c>
      <c r="L76" s="105">
        <f>F76/118.2*100</f>
        <v>36379.018612521148</v>
      </c>
      <c r="M76" s="104">
        <f>G76/118.2*100</f>
        <v>42322.986463620975</v>
      </c>
      <c r="N76" s="122">
        <f>H76/118.2*100</f>
        <v>38071.065989847717</v>
      </c>
      <c r="O76" s="123">
        <v>0.14199999999999999</v>
      </c>
      <c r="P76" s="89">
        <v>0.24199999999999999</v>
      </c>
      <c r="Q76" s="107">
        <v>0.13800000000000001</v>
      </c>
      <c r="R76" s="108" t="s">
        <v>52</v>
      </c>
      <c r="S76" s="131" t="s">
        <v>53</v>
      </c>
      <c r="T76" s="159">
        <v>0.14899999999999999</v>
      </c>
      <c r="U76" s="160">
        <v>0.14299999999999999</v>
      </c>
      <c r="V76" s="160">
        <v>0.25600000000000001</v>
      </c>
      <c r="W76" s="164" t="s">
        <v>52</v>
      </c>
      <c r="X76" s="165" t="s">
        <v>53</v>
      </c>
      <c r="Y76" s="166">
        <v>0.222</v>
      </c>
      <c r="Z76" s="160">
        <v>0.217</v>
      </c>
      <c r="AA76" s="160">
        <v>0.32200000000000001</v>
      </c>
      <c r="AB76" s="164" t="s">
        <v>52</v>
      </c>
      <c r="AC76" s="167" t="s">
        <v>53</v>
      </c>
      <c r="AD76" s="159">
        <v>9.0999999999999998E-2</v>
      </c>
      <c r="AE76" s="160">
        <v>8.7999999999999995E-2</v>
      </c>
      <c r="AF76" s="160">
        <v>0.161</v>
      </c>
      <c r="AG76" s="164" t="s">
        <v>52</v>
      </c>
      <c r="AH76" s="165" t="s">
        <v>53</v>
      </c>
      <c r="AI76" s="111">
        <v>0.77</v>
      </c>
      <c r="AJ76" s="112">
        <v>0.76600000000000013</v>
      </c>
      <c r="AK76" s="111">
        <v>0.77200000000000002</v>
      </c>
      <c r="AL76" s="90" t="s">
        <v>110</v>
      </c>
      <c r="AM76" s="114" t="s">
        <v>74</v>
      </c>
      <c r="AN76" s="113">
        <v>0.73799999999999999</v>
      </c>
      <c r="AO76" s="112">
        <v>0.71300000000000008</v>
      </c>
      <c r="AP76" s="112">
        <v>0.73899999999999999</v>
      </c>
      <c r="AQ76" s="90" t="s">
        <v>110</v>
      </c>
      <c r="AR76" s="114" t="s">
        <v>74</v>
      </c>
      <c r="AS76" s="111">
        <v>3.2000000000000001E-2</v>
      </c>
      <c r="AT76" s="112">
        <v>0.05</v>
      </c>
      <c r="AU76" s="112">
        <v>3.2999999999999995E-2</v>
      </c>
      <c r="AV76" s="108" t="s">
        <v>52</v>
      </c>
      <c r="AW76" s="109" t="s">
        <v>53</v>
      </c>
      <c r="AX76" s="111">
        <v>0.81899999999999995</v>
      </c>
      <c r="AY76" s="112">
        <v>0.77900000000000003</v>
      </c>
      <c r="AZ76" s="112">
        <v>0.82099999999999995</v>
      </c>
      <c r="BA76" s="131" t="s">
        <v>52</v>
      </c>
      <c r="BB76" s="143" t="s">
        <v>53</v>
      </c>
      <c r="BC76" s="111">
        <v>2E-3</v>
      </c>
      <c r="BD76" s="112">
        <v>2.4E-2</v>
      </c>
      <c r="BE76" s="112">
        <v>1E-3</v>
      </c>
      <c r="BF76" s="108" t="s">
        <v>108</v>
      </c>
      <c r="BG76" s="109" t="s">
        <v>74</v>
      </c>
      <c r="BH76" s="107">
        <v>9.7000000000000003E-2</v>
      </c>
      <c r="BI76" s="89">
        <v>0.113</v>
      </c>
      <c r="BJ76" s="89">
        <v>9.6000000000000002E-2</v>
      </c>
      <c r="BK76" s="117" t="s">
        <v>52</v>
      </c>
      <c r="BL76" s="118" t="s">
        <v>53</v>
      </c>
    </row>
    <row r="77" spans="1:64" ht="24" customHeight="1" thickBot="1" x14ac:dyDescent="0.3">
      <c r="A77" s="310"/>
      <c r="B77" s="100" t="s">
        <v>3</v>
      </c>
      <c r="C77" s="52">
        <v>42977.39</v>
      </c>
      <c r="D77" s="52">
        <v>38000</v>
      </c>
      <c r="E77" s="54">
        <v>41574.26</v>
      </c>
      <c r="F77" s="52">
        <v>35500</v>
      </c>
      <c r="G77" s="54">
        <v>43021.17</v>
      </c>
      <c r="H77" s="53">
        <v>38000</v>
      </c>
      <c r="I77" s="72" t="s">
        <v>52</v>
      </c>
      <c r="J77" s="74" t="s">
        <v>55</v>
      </c>
      <c r="K77" s="52">
        <f>E77/108.7*100</f>
        <v>38246.789328426865</v>
      </c>
      <c r="L77" s="53">
        <f>F77/108.7*100</f>
        <v>32658.693652253907</v>
      </c>
      <c r="M77" s="54">
        <f>G77/108.7*100</f>
        <v>39577.893284268626</v>
      </c>
      <c r="N77" s="55">
        <f>H77/108.7*100</f>
        <v>34958.601655933759</v>
      </c>
      <c r="O77" s="58">
        <v>0.16300000000000001</v>
      </c>
      <c r="P77" s="57">
        <v>0.32100000000000001</v>
      </c>
      <c r="Q77" s="56">
        <v>0.157</v>
      </c>
      <c r="R77" s="70" t="s">
        <v>52</v>
      </c>
      <c r="S77" s="71" t="s">
        <v>53</v>
      </c>
      <c r="T77" s="359" t="s">
        <v>56</v>
      </c>
      <c r="U77" s="360"/>
      <c r="V77" s="360"/>
      <c r="W77" s="360"/>
      <c r="X77" s="361"/>
      <c r="Y77" s="368" t="s">
        <v>56</v>
      </c>
      <c r="Z77" s="360"/>
      <c r="AA77" s="360"/>
      <c r="AB77" s="360"/>
      <c r="AC77" s="369"/>
      <c r="AD77" s="359" t="s">
        <v>56</v>
      </c>
      <c r="AE77" s="360"/>
      <c r="AF77" s="360"/>
      <c r="AG77" s="360"/>
      <c r="AH77" s="361"/>
      <c r="AI77" s="56">
        <v>0.80800000000000005</v>
      </c>
      <c r="AJ77" s="57">
        <v>0.76600000000000001</v>
      </c>
      <c r="AK77" s="56">
        <v>0.80800000000000005</v>
      </c>
      <c r="AL77" s="72" t="s">
        <v>52</v>
      </c>
      <c r="AM77" s="74" t="s">
        <v>53</v>
      </c>
      <c r="AN77" s="56">
        <v>0.77200000000000002</v>
      </c>
      <c r="AO77" s="57">
        <v>0.68300000000000005</v>
      </c>
      <c r="AP77" s="57">
        <v>0.77500000000000002</v>
      </c>
      <c r="AQ77" s="72" t="s">
        <v>52</v>
      </c>
      <c r="AR77" s="74" t="s">
        <v>53</v>
      </c>
      <c r="AS77" s="56">
        <v>3.6000000000000004E-2</v>
      </c>
      <c r="AT77" s="57">
        <v>8.299999999999999E-2</v>
      </c>
      <c r="AU77" s="57">
        <v>3.3000000000000002E-2</v>
      </c>
      <c r="AV77" s="72" t="s">
        <v>52</v>
      </c>
      <c r="AW77" s="74" t="s">
        <v>53</v>
      </c>
      <c r="AX77" s="56">
        <v>0.82399999999999995</v>
      </c>
      <c r="AY77" s="57">
        <v>0.81</v>
      </c>
      <c r="AZ77" s="57">
        <v>0.82499999999999996</v>
      </c>
      <c r="BA77" s="71" t="s">
        <v>108</v>
      </c>
      <c r="BB77" s="145" t="s">
        <v>74</v>
      </c>
      <c r="BC77" s="56">
        <v>2E-3</v>
      </c>
      <c r="BD77" s="57">
        <v>3.4000000000000002E-2</v>
      </c>
      <c r="BE77" s="57">
        <v>1E-3</v>
      </c>
      <c r="BF77" s="70" t="s">
        <v>52</v>
      </c>
      <c r="BG77" s="78" t="s">
        <v>55</v>
      </c>
      <c r="BH77" s="282" t="s">
        <v>56</v>
      </c>
      <c r="BI77" s="283"/>
      <c r="BJ77" s="283"/>
      <c r="BK77" s="283"/>
      <c r="BL77" s="284"/>
    </row>
    <row r="78" spans="1:64" ht="24" customHeight="1" thickBot="1" x14ac:dyDescent="0.3">
      <c r="A78" s="310"/>
      <c r="B78" s="100" t="s">
        <v>4</v>
      </c>
      <c r="C78" s="52">
        <v>39043.08</v>
      </c>
      <c r="D78" s="52">
        <v>35000</v>
      </c>
      <c r="E78" s="54">
        <v>43483.11</v>
      </c>
      <c r="F78" s="52">
        <v>39801</v>
      </c>
      <c r="G78" s="54">
        <v>38929.360000000001</v>
      </c>
      <c r="H78" s="53">
        <v>35000</v>
      </c>
      <c r="I78" s="72" t="s">
        <v>52</v>
      </c>
      <c r="J78" s="74" t="s">
        <v>53</v>
      </c>
      <c r="K78" s="52">
        <f>E78/98*100</f>
        <v>44370.520408163262</v>
      </c>
      <c r="L78" s="53">
        <f>F78/98*100</f>
        <v>40613.265306122448</v>
      </c>
      <c r="M78" s="54">
        <f>G78/98*100</f>
        <v>39723.836734693876</v>
      </c>
      <c r="N78" s="55">
        <f>H78/98*100</f>
        <v>35714.285714285717</v>
      </c>
      <c r="O78" s="94">
        <v>0.188</v>
      </c>
      <c r="P78" s="57">
        <v>0.28499999999999998</v>
      </c>
      <c r="Q78" s="56">
        <v>0.185</v>
      </c>
      <c r="R78" s="70" t="s">
        <v>52</v>
      </c>
      <c r="S78" s="71" t="s">
        <v>53</v>
      </c>
      <c r="T78" s="362"/>
      <c r="U78" s="363"/>
      <c r="V78" s="363"/>
      <c r="W78" s="363"/>
      <c r="X78" s="364"/>
      <c r="Y78" s="370"/>
      <c r="Z78" s="363"/>
      <c r="AA78" s="363"/>
      <c r="AB78" s="363"/>
      <c r="AC78" s="371"/>
      <c r="AD78" s="362"/>
      <c r="AE78" s="363"/>
      <c r="AF78" s="363"/>
      <c r="AG78" s="363"/>
      <c r="AH78" s="364"/>
      <c r="AI78" s="56">
        <v>0.77900000000000003</v>
      </c>
      <c r="AJ78" s="57">
        <v>0.76200000000000012</v>
      </c>
      <c r="AK78" s="56">
        <v>0.77800000000000002</v>
      </c>
      <c r="AL78" s="70" t="s">
        <v>109</v>
      </c>
      <c r="AM78" s="78" t="s">
        <v>74</v>
      </c>
      <c r="AN78" s="58">
        <v>0.72899999999999998</v>
      </c>
      <c r="AO78" s="57">
        <v>0.69300000000000006</v>
      </c>
      <c r="AP78" s="57">
        <v>0.72899999999999998</v>
      </c>
      <c r="AQ78" s="70" t="s">
        <v>109</v>
      </c>
      <c r="AR78" s="78" t="s">
        <v>74</v>
      </c>
      <c r="AS78" s="56">
        <v>0.05</v>
      </c>
      <c r="AT78" s="57">
        <v>6.9000000000000006E-2</v>
      </c>
      <c r="AU78" s="57">
        <v>4.9000000000000002E-2</v>
      </c>
      <c r="AV78" s="72" t="s">
        <v>109</v>
      </c>
      <c r="AW78" s="74" t="s">
        <v>74</v>
      </c>
      <c r="AX78" s="56">
        <v>0.81100000000000005</v>
      </c>
      <c r="AY78" s="57">
        <v>0.80800000000000005</v>
      </c>
      <c r="AZ78" s="57">
        <v>0.81100000000000005</v>
      </c>
      <c r="BA78" s="69" t="s">
        <v>108</v>
      </c>
      <c r="BB78" s="97" t="s">
        <v>74</v>
      </c>
      <c r="BC78" s="56">
        <v>1E-3</v>
      </c>
      <c r="BD78" s="57">
        <v>0.02</v>
      </c>
      <c r="BE78" s="57">
        <v>1E-3</v>
      </c>
      <c r="BF78" s="70" t="s">
        <v>108</v>
      </c>
      <c r="BG78" s="78" t="s">
        <v>74</v>
      </c>
      <c r="BH78" s="285"/>
      <c r="BI78" s="286"/>
      <c r="BJ78" s="286"/>
      <c r="BK78" s="286"/>
      <c r="BL78" s="287"/>
    </row>
    <row r="79" spans="1:64" ht="24" customHeight="1" thickBot="1" x14ac:dyDescent="0.3">
      <c r="A79" s="310"/>
      <c r="B79" s="100" t="s">
        <v>5</v>
      </c>
      <c r="C79" s="52">
        <v>35991.040000000001</v>
      </c>
      <c r="D79" s="52">
        <v>32000</v>
      </c>
      <c r="E79" s="54">
        <v>38178.03</v>
      </c>
      <c r="F79" s="52">
        <v>35000</v>
      </c>
      <c r="G79" s="54">
        <v>35940.94</v>
      </c>
      <c r="H79" s="53">
        <v>32000</v>
      </c>
      <c r="I79" s="72" t="s">
        <v>109</v>
      </c>
      <c r="J79" s="74" t="s">
        <v>74</v>
      </c>
      <c r="K79" s="52">
        <f>E79/89.8*100</f>
        <v>42514.510022271716</v>
      </c>
      <c r="L79" s="53">
        <f>F79/89.8*100</f>
        <v>38975.501113585749</v>
      </c>
      <c r="M79" s="54">
        <f>G79/89.8*100</f>
        <v>40023.318485523392</v>
      </c>
      <c r="N79" s="55">
        <f>H79/89.8*100</f>
        <v>35634.7438752784</v>
      </c>
      <c r="O79" s="94">
        <v>0.22800000000000001</v>
      </c>
      <c r="P79" s="57">
        <v>0.371</v>
      </c>
      <c r="Q79" s="56">
        <v>0.224</v>
      </c>
      <c r="R79" s="70" t="s">
        <v>52</v>
      </c>
      <c r="S79" s="71" t="s">
        <v>53</v>
      </c>
      <c r="T79" s="362"/>
      <c r="U79" s="363"/>
      <c r="V79" s="363"/>
      <c r="W79" s="363"/>
      <c r="X79" s="364"/>
      <c r="Y79" s="370"/>
      <c r="Z79" s="363"/>
      <c r="AA79" s="363"/>
      <c r="AB79" s="363"/>
      <c r="AC79" s="371"/>
      <c r="AD79" s="362"/>
      <c r="AE79" s="363"/>
      <c r="AF79" s="363"/>
      <c r="AG79" s="363"/>
      <c r="AH79" s="364"/>
      <c r="AI79" s="56">
        <v>0.75700000000000012</v>
      </c>
      <c r="AJ79" s="57">
        <v>0.73399999999999999</v>
      </c>
      <c r="AK79" s="56">
        <v>0.75600000000000012</v>
      </c>
      <c r="AL79" s="72" t="s">
        <v>109</v>
      </c>
      <c r="AM79" s="74" t="s">
        <v>74</v>
      </c>
      <c r="AN79" s="58">
        <v>0.67900000000000005</v>
      </c>
      <c r="AO79" s="57">
        <v>0.622</v>
      </c>
      <c r="AP79" s="57">
        <v>0.68</v>
      </c>
      <c r="AQ79" s="72" t="s">
        <v>109</v>
      </c>
      <c r="AR79" s="74" t="s">
        <v>74</v>
      </c>
      <c r="AS79" s="56">
        <v>7.8E-2</v>
      </c>
      <c r="AT79" s="57">
        <v>0.112</v>
      </c>
      <c r="AU79" s="57">
        <v>7.6000000000000012E-2</v>
      </c>
      <c r="AV79" s="72" t="s">
        <v>83</v>
      </c>
      <c r="AW79" s="74" t="s">
        <v>53</v>
      </c>
      <c r="AX79" s="56">
        <v>0.78700000000000003</v>
      </c>
      <c r="AY79" s="57">
        <v>0.79</v>
      </c>
      <c r="AZ79" s="57">
        <v>0.78700000000000003</v>
      </c>
      <c r="BA79" s="69" t="s">
        <v>108</v>
      </c>
      <c r="BB79" s="97" t="s">
        <v>74</v>
      </c>
      <c r="BC79" s="282" t="s">
        <v>56</v>
      </c>
      <c r="BD79" s="283"/>
      <c r="BE79" s="283"/>
      <c r="BF79" s="283"/>
      <c r="BG79" s="284"/>
      <c r="BH79" s="285"/>
      <c r="BI79" s="286"/>
      <c r="BJ79" s="286"/>
      <c r="BK79" s="286"/>
      <c r="BL79" s="287"/>
    </row>
    <row r="80" spans="1:64" ht="24" customHeight="1" thickBot="1" x14ac:dyDescent="0.3">
      <c r="A80" s="310"/>
      <c r="B80" s="101" t="s">
        <v>6</v>
      </c>
      <c r="C80" s="80">
        <v>31675</v>
      </c>
      <c r="D80" s="80">
        <v>28504.5</v>
      </c>
      <c r="E80" s="81">
        <v>36216.879999999997</v>
      </c>
      <c r="F80" s="80">
        <v>30549</v>
      </c>
      <c r="G80" s="81">
        <v>31559.16</v>
      </c>
      <c r="H80" s="82">
        <v>28451</v>
      </c>
      <c r="I80" s="83" t="s">
        <v>52</v>
      </c>
      <c r="J80" s="87" t="s">
        <v>53</v>
      </c>
      <c r="K80" s="80">
        <f>E80/84.6*100</f>
        <v>42809.550827423169</v>
      </c>
      <c r="L80" s="82">
        <f>F80/84.6*100</f>
        <v>36109.929078014189</v>
      </c>
      <c r="M80" s="81">
        <f>G80/84.6*100</f>
        <v>37303.971631205677</v>
      </c>
      <c r="N80" s="124">
        <f>H80/84.6*100</f>
        <v>33630.023640661944</v>
      </c>
      <c r="O80" s="125">
        <v>0.185</v>
      </c>
      <c r="P80" s="126">
        <v>0.29799999999999999</v>
      </c>
      <c r="Q80" s="130">
        <v>0.182</v>
      </c>
      <c r="R80" s="85" t="s">
        <v>52</v>
      </c>
      <c r="S80" s="121" t="s">
        <v>53</v>
      </c>
      <c r="T80" s="365"/>
      <c r="U80" s="366"/>
      <c r="V80" s="366"/>
      <c r="W80" s="366"/>
      <c r="X80" s="367"/>
      <c r="Y80" s="372"/>
      <c r="Z80" s="366"/>
      <c r="AA80" s="366"/>
      <c r="AB80" s="366"/>
      <c r="AC80" s="373"/>
      <c r="AD80" s="365"/>
      <c r="AE80" s="366"/>
      <c r="AF80" s="366"/>
      <c r="AG80" s="366"/>
      <c r="AH80" s="367"/>
      <c r="AI80" s="59">
        <v>0.78100000000000014</v>
      </c>
      <c r="AJ80" s="60">
        <v>0.77800000000000014</v>
      </c>
      <c r="AK80" s="59">
        <v>0.78000000000000014</v>
      </c>
      <c r="AL80" s="83" t="s">
        <v>108</v>
      </c>
      <c r="AM80" s="87" t="s">
        <v>74</v>
      </c>
      <c r="AN80" s="61">
        <v>0.71200000000000008</v>
      </c>
      <c r="AO80" s="60">
        <v>0.70000000000000007</v>
      </c>
      <c r="AP80" s="60">
        <v>0.71200000000000008</v>
      </c>
      <c r="AQ80" s="83" t="s">
        <v>52</v>
      </c>
      <c r="AR80" s="87" t="s">
        <v>53</v>
      </c>
      <c r="AS80" s="59">
        <v>6.9000000000000006E-2</v>
      </c>
      <c r="AT80" s="60">
        <v>7.8000000000000014E-2</v>
      </c>
      <c r="AU80" s="60">
        <v>6.8000000000000005E-2</v>
      </c>
      <c r="AV80" s="83" t="s">
        <v>52</v>
      </c>
      <c r="AW80" s="87" t="s">
        <v>53</v>
      </c>
      <c r="AX80" s="59">
        <v>0.82199999999999995</v>
      </c>
      <c r="AY80" s="60">
        <v>0.85399999999999998</v>
      </c>
      <c r="AZ80" s="60">
        <v>0.82099999999999995</v>
      </c>
      <c r="BA80" s="88" t="s">
        <v>52</v>
      </c>
      <c r="BB80" s="146" t="s">
        <v>53</v>
      </c>
      <c r="BC80" s="288"/>
      <c r="BD80" s="289"/>
      <c r="BE80" s="289"/>
      <c r="BF80" s="289"/>
      <c r="BG80" s="290"/>
      <c r="BH80" s="288"/>
      <c r="BI80" s="289"/>
      <c r="BJ80" s="289"/>
      <c r="BK80" s="289"/>
      <c r="BL80" s="290"/>
    </row>
    <row r="81" spans="1:64" ht="24" customHeight="1" thickBot="1" x14ac:dyDescent="0.3">
      <c r="A81" s="327" t="s">
        <v>25</v>
      </c>
      <c r="B81" s="100" t="s">
        <v>2</v>
      </c>
      <c r="C81" s="52">
        <v>57425.85</v>
      </c>
      <c r="D81" s="52">
        <v>51000</v>
      </c>
      <c r="E81" s="54">
        <v>52946.5</v>
      </c>
      <c r="F81" s="52">
        <v>45000</v>
      </c>
      <c r="G81" s="54">
        <v>57941.22</v>
      </c>
      <c r="H81" s="53">
        <v>52000</v>
      </c>
      <c r="I81" s="72" t="s">
        <v>52</v>
      </c>
      <c r="J81" s="74" t="s">
        <v>55</v>
      </c>
      <c r="K81" s="52">
        <f>E81/122.5*100</f>
        <v>43221.632653061228</v>
      </c>
      <c r="L81" s="53">
        <f>F81/122.5*100</f>
        <v>36734.693877551021</v>
      </c>
      <c r="M81" s="54">
        <f>G81/122.5*100</f>
        <v>47298.955102040818</v>
      </c>
      <c r="N81" s="55">
        <f>H81/122.5*100</f>
        <v>42448.979591836738</v>
      </c>
      <c r="O81" s="79">
        <v>0.11600000000000001</v>
      </c>
      <c r="P81" s="73">
        <v>0.14599999999999999</v>
      </c>
      <c r="Q81" s="50">
        <v>0.112</v>
      </c>
      <c r="R81" s="70" t="s">
        <v>52</v>
      </c>
      <c r="S81" s="71" t="s">
        <v>53</v>
      </c>
      <c r="T81" s="159">
        <v>0.14399999999999999</v>
      </c>
      <c r="U81" s="160">
        <v>0.13900000000000001</v>
      </c>
      <c r="V81" s="160">
        <v>0.182</v>
      </c>
      <c r="W81" s="164" t="s">
        <v>52</v>
      </c>
      <c r="X81" s="165" t="s">
        <v>53</v>
      </c>
      <c r="Y81" s="166">
        <v>0.19900000000000001</v>
      </c>
      <c r="Z81" s="160">
        <v>0.192</v>
      </c>
      <c r="AA81" s="160">
        <v>0.254</v>
      </c>
      <c r="AB81" s="164" t="s">
        <v>52</v>
      </c>
      <c r="AC81" s="167" t="s">
        <v>53</v>
      </c>
      <c r="AD81" s="159">
        <v>0.10299999999999999</v>
      </c>
      <c r="AE81" s="160">
        <v>0.1</v>
      </c>
      <c r="AF81" s="160">
        <v>0.13300000000000001</v>
      </c>
      <c r="AG81" s="164" t="s">
        <v>52</v>
      </c>
      <c r="AH81" s="165" t="s">
        <v>53</v>
      </c>
      <c r="AI81" s="56">
        <v>0.81800000000000006</v>
      </c>
      <c r="AJ81" s="57">
        <v>0.81500000000000006</v>
      </c>
      <c r="AK81" s="56">
        <v>0.81800000000000006</v>
      </c>
      <c r="AL81" s="72" t="s">
        <v>110</v>
      </c>
      <c r="AM81" s="74" t="s">
        <v>74</v>
      </c>
      <c r="AN81" s="58">
        <v>0.77900000000000003</v>
      </c>
      <c r="AO81" s="57">
        <v>0.76900000000000002</v>
      </c>
      <c r="AP81" s="57">
        <v>0.78100000000000003</v>
      </c>
      <c r="AQ81" s="70" t="s">
        <v>52</v>
      </c>
      <c r="AR81" s="78" t="s">
        <v>53</v>
      </c>
      <c r="AS81" s="56">
        <v>3.9000000000000007E-2</v>
      </c>
      <c r="AT81" s="57">
        <v>4.5999999999999999E-2</v>
      </c>
      <c r="AU81" s="57">
        <v>3.7000000000000005E-2</v>
      </c>
      <c r="AV81" s="72" t="s">
        <v>110</v>
      </c>
      <c r="AW81" s="74" t="s">
        <v>74</v>
      </c>
      <c r="AX81" s="56">
        <v>0.81699999999999995</v>
      </c>
      <c r="AY81" s="57">
        <v>0.80400000000000005</v>
      </c>
      <c r="AZ81" s="57">
        <v>0.81899999999999995</v>
      </c>
      <c r="BA81" s="95" t="s">
        <v>108</v>
      </c>
      <c r="BB81" s="145" t="s">
        <v>74</v>
      </c>
      <c r="BC81" s="56">
        <v>4.0000000000000001E-3</v>
      </c>
      <c r="BD81" s="57">
        <v>0.03</v>
      </c>
      <c r="BE81" s="57">
        <v>1E-3</v>
      </c>
      <c r="BF81" s="72" t="s">
        <v>52</v>
      </c>
      <c r="BG81" s="74" t="s">
        <v>55</v>
      </c>
      <c r="BH81" s="50">
        <v>0.188</v>
      </c>
      <c r="BI81" s="73">
        <v>0.159</v>
      </c>
      <c r="BJ81" s="89">
        <v>0.193</v>
      </c>
      <c r="BK81" s="96" t="s">
        <v>52</v>
      </c>
      <c r="BL81" s="97" t="s">
        <v>53</v>
      </c>
    </row>
    <row r="82" spans="1:64" ht="24" customHeight="1" thickBot="1" x14ac:dyDescent="0.3">
      <c r="A82" s="310"/>
      <c r="B82" s="100" t="s">
        <v>3</v>
      </c>
      <c r="C82" s="52">
        <v>45473.97</v>
      </c>
      <c r="D82" s="52">
        <v>40000</v>
      </c>
      <c r="E82" s="54">
        <v>47785.54</v>
      </c>
      <c r="F82" s="52">
        <v>40000</v>
      </c>
      <c r="G82" s="54">
        <v>45267.34</v>
      </c>
      <c r="H82" s="53">
        <v>40000</v>
      </c>
      <c r="I82" s="72" t="s">
        <v>52</v>
      </c>
      <c r="J82" s="74" t="s">
        <v>55</v>
      </c>
      <c r="K82" s="52">
        <f>E82/108.95*100</f>
        <v>43860.064249655807</v>
      </c>
      <c r="L82" s="53">
        <f>F82/108.95*100</f>
        <v>36714.089031665899</v>
      </c>
      <c r="M82" s="54">
        <f>G82/108.95*100</f>
        <v>41548.728774667274</v>
      </c>
      <c r="N82" s="55">
        <f>H82/108.95*100</f>
        <v>36714.089031665899</v>
      </c>
      <c r="O82" s="58">
        <v>0.14799999999999999</v>
      </c>
      <c r="P82" s="57">
        <v>0.154</v>
      </c>
      <c r="Q82" s="56">
        <v>0.14799999999999999</v>
      </c>
      <c r="R82" s="70" t="s">
        <v>108</v>
      </c>
      <c r="S82" s="71" t="s">
        <v>53</v>
      </c>
      <c r="T82" s="359" t="s">
        <v>56</v>
      </c>
      <c r="U82" s="360"/>
      <c r="V82" s="360"/>
      <c r="W82" s="360"/>
      <c r="X82" s="361"/>
      <c r="Y82" s="368" t="s">
        <v>56</v>
      </c>
      <c r="Z82" s="360"/>
      <c r="AA82" s="360"/>
      <c r="AB82" s="360"/>
      <c r="AC82" s="369"/>
      <c r="AD82" s="359" t="s">
        <v>56</v>
      </c>
      <c r="AE82" s="360"/>
      <c r="AF82" s="360"/>
      <c r="AG82" s="360"/>
      <c r="AH82" s="361"/>
      <c r="AI82" s="56">
        <v>0.83800000000000008</v>
      </c>
      <c r="AJ82" s="57">
        <v>0.81600000000000006</v>
      </c>
      <c r="AK82" s="56">
        <v>0.83900000000000008</v>
      </c>
      <c r="AL82" s="72" t="s">
        <v>108</v>
      </c>
      <c r="AM82" s="74" t="s">
        <v>74</v>
      </c>
      <c r="AN82" s="58">
        <v>0.79700000000000004</v>
      </c>
      <c r="AO82" s="57">
        <v>0.78700000000000003</v>
      </c>
      <c r="AP82" s="57">
        <v>0.79900000000000004</v>
      </c>
      <c r="AQ82" s="72" t="s">
        <v>108</v>
      </c>
      <c r="AR82" s="74" t="s">
        <v>74</v>
      </c>
      <c r="AS82" s="56">
        <v>4.1000000000000002E-2</v>
      </c>
      <c r="AT82" s="57">
        <v>2.9000000000000001E-2</v>
      </c>
      <c r="AU82" s="57">
        <v>0.04</v>
      </c>
      <c r="AV82" s="72" t="s">
        <v>108</v>
      </c>
      <c r="AW82" s="74" t="s">
        <v>74</v>
      </c>
      <c r="AX82" s="56">
        <v>0.80400000000000005</v>
      </c>
      <c r="AY82" s="57">
        <v>0.80700000000000005</v>
      </c>
      <c r="AZ82" s="57">
        <v>0.80400000000000005</v>
      </c>
      <c r="BA82" s="69" t="s">
        <v>108</v>
      </c>
      <c r="BB82" s="97" t="s">
        <v>74</v>
      </c>
      <c r="BC82" s="56">
        <v>4.0000000000000001E-3</v>
      </c>
      <c r="BD82" s="57">
        <v>0.03</v>
      </c>
      <c r="BE82" s="57">
        <v>2E-3</v>
      </c>
      <c r="BF82" s="70" t="s">
        <v>52</v>
      </c>
      <c r="BG82" s="78" t="s">
        <v>55</v>
      </c>
      <c r="BH82" s="282" t="s">
        <v>56</v>
      </c>
      <c r="BI82" s="283"/>
      <c r="BJ82" s="283"/>
      <c r="BK82" s="283"/>
      <c r="BL82" s="284"/>
    </row>
    <row r="83" spans="1:64" ht="24" customHeight="1" thickBot="1" x14ac:dyDescent="0.3">
      <c r="A83" s="310"/>
      <c r="B83" s="100" t="s">
        <v>4</v>
      </c>
      <c r="C83" s="52">
        <v>39372.400000000001</v>
      </c>
      <c r="D83" s="52">
        <v>34823</v>
      </c>
      <c r="E83" s="54">
        <v>42129.61</v>
      </c>
      <c r="F83" s="52">
        <v>35054.800000000003</v>
      </c>
      <c r="G83" s="54">
        <v>39132.81</v>
      </c>
      <c r="H83" s="53">
        <v>34659</v>
      </c>
      <c r="I83" s="72" t="s">
        <v>109</v>
      </c>
      <c r="J83" s="74" t="s">
        <v>74</v>
      </c>
      <c r="K83" s="52">
        <f>E83/97.25*100</f>
        <v>43320.935732647813</v>
      </c>
      <c r="L83" s="53">
        <f>F83/97.25*100</f>
        <v>36046.066838046281</v>
      </c>
      <c r="M83" s="54">
        <f>G83/97.25*100</f>
        <v>40239.393316195376</v>
      </c>
      <c r="N83" s="55">
        <f>H83/97.25*100</f>
        <v>35639.074550128535</v>
      </c>
      <c r="O83" s="58">
        <v>0.15</v>
      </c>
      <c r="P83" s="57">
        <v>0.18099999999999999</v>
      </c>
      <c r="Q83" s="56">
        <v>0.14699999999999999</v>
      </c>
      <c r="R83" s="70" t="s">
        <v>52</v>
      </c>
      <c r="S83" s="71" t="s">
        <v>53</v>
      </c>
      <c r="T83" s="362"/>
      <c r="U83" s="363"/>
      <c r="V83" s="363"/>
      <c r="W83" s="363"/>
      <c r="X83" s="364"/>
      <c r="Y83" s="370"/>
      <c r="Z83" s="363"/>
      <c r="AA83" s="363"/>
      <c r="AB83" s="363"/>
      <c r="AC83" s="371"/>
      <c r="AD83" s="362"/>
      <c r="AE83" s="363"/>
      <c r="AF83" s="363"/>
      <c r="AG83" s="363"/>
      <c r="AH83" s="364"/>
      <c r="AI83" s="56">
        <v>0.83500000000000008</v>
      </c>
      <c r="AJ83" s="57">
        <v>0.75400000000000011</v>
      </c>
      <c r="AK83" s="56">
        <v>0.84400000000000008</v>
      </c>
      <c r="AL83" s="70" t="s">
        <v>52</v>
      </c>
      <c r="AM83" s="78" t="s">
        <v>53</v>
      </c>
      <c r="AN83" s="58">
        <v>0.78700000000000003</v>
      </c>
      <c r="AO83" s="57">
        <v>0.69700000000000006</v>
      </c>
      <c r="AP83" s="57">
        <v>0.79600000000000004</v>
      </c>
      <c r="AQ83" s="70" t="s">
        <v>52</v>
      </c>
      <c r="AR83" s="78" t="s">
        <v>53</v>
      </c>
      <c r="AS83" s="56">
        <v>4.8000000000000008E-2</v>
      </c>
      <c r="AT83" s="57">
        <v>5.6999999999999995E-2</v>
      </c>
      <c r="AU83" s="57">
        <v>4.8000000000000008E-2</v>
      </c>
      <c r="AV83" s="70" t="s">
        <v>52</v>
      </c>
      <c r="AW83" s="74" t="s">
        <v>53</v>
      </c>
      <c r="AX83" s="56">
        <v>0.78500000000000003</v>
      </c>
      <c r="AY83" s="57">
        <v>0.79900000000000004</v>
      </c>
      <c r="AZ83" s="57">
        <v>0.78300000000000003</v>
      </c>
      <c r="BA83" s="69" t="s">
        <v>108</v>
      </c>
      <c r="BB83" s="97" t="s">
        <v>74</v>
      </c>
      <c r="BC83" s="56">
        <v>3.0000000000000001E-3</v>
      </c>
      <c r="BD83" s="57">
        <v>2.7E-2</v>
      </c>
      <c r="BE83" s="57">
        <v>1E-3</v>
      </c>
      <c r="BF83" s="70" t="s">
        <v>52</v>
      </c>
      <c r="BG83" s="78" t="s">
        <v>55</v>
      </c>
      <c r="BH83" s="285"/>
      <c r="BI83" s="286"/>
      <c r="BJ83" s="286"/>
      <c r="BK83" s="286"/>
      <c r="BL83" s="287"/>
    </row>
    <row r="84" spans="1:64" ht="24" customHeight="1" thickBot="1" x14ac:dyDescent="0.3">
      <c r="A84" s="310"/>
      <c r="B84" s="100" t="s">
        <v>5</v>
      </c>
      <c r="C84" s="52">
        <v>35988.36</v>
      </c>
      <c r="D84" s="52">
        <v>32000</v>
      </c>
      <c r="E84" s="54">
        <v>40012.69</v>
      </c>
      <c r="F84" s="52">
        <v>35000</v>
      </c>
      <c r="G84" s="54">
        <v>35669.64</v>
      </c>
      <c r="H84" s="53">
        <v>31863</v>
      </c>
      <c r="I84" s="72" t="s">
        <v>52</v>
      </c>
      <c r="J84" s="74" t="s">
        <v>53</v>
      </c>
      <c r="K84" s="52">
        <f>E84/87.95*100</f>
        <v>45494.815235929505</v>
      </c>
      <c r="L84" s="53">
        <f>F84/87.95*100</f>
        <v>39795.338260375211</v>
      </c>
      <c r="M84" s="54">
        <f>G84/87.95*100</f>
        <v>40556.725412166001</v>
      </c>
      <c r="N84" s="55">
        <f>H84/87.95*100</f>
        <v>36228.538942581006</v>
      </c>
      <c r="O84" s="58">
        <v>0.19400000000000001</v>
      </c>
      <c r="P84" s="57">
        <v>0.22700000000000001</v>
      </c>
      <c r="Q84" s="56">
        <v>0.192</v>
      </c>
      <c r="R84" s="70" t="s">
        <v>52</v>
      </c>
      <c r="S84" s="71" t="s">
        <v>53</v>
      </c>
      <c r="T84" s="362"/>
      <c r="U84" s="363"/>
      <c r="V84" s="363"/>
      <c r="W84" s="363"/>
      <c r="X84" s="364"/>
      <c r="Y84" s="370"/>
      <c r="Z84" s="363"/>
      <c r="AA84" s="363"/>
      <c r="AB84" s="363"/>
      <c r="AC84" s="371"/>
      <c r="AD84" s="362"/>
      <c r="AE84" s="363"/>
      <c r="AF84" s="363"/>
      <c r="AG84" s="363"/>
      <c r="AH84" s="364"/>
      <c r="AI84" s="56">
        <v>0.82000000000000006</v>
      </c>
      <c r="AJ84" s="57">
        <v>0.78</v>
      </c>
      <c r="AK84" s="56">
        <v>0.82400000000000007</v>
      </c>
      <c r="AL84" s="70" t="s">
        <v>52</v>
      </c>
      <c r="AM84" s="78" t="s">
        <v>53</v>
      </c>
      <c r="AN84" s="58">
        <v>0.75800000000000001</v>
      </c>
      <c r="AO84" s="57">
        <v>0.71899999999999997</v>
      </c>
      <c r="AP84" s="57">
        <v>0.76100000000000001</v>
      </c>
      <c r="AQ84" s="70" t="s">
        <v>52</v>
      </c>
      <c r="AR84" s="78" t="s">
        <v>53</v>
      </c>
      <c r="AS84" s="56">
        <v>6.2E-2</v>
      </c>
      <c r="AT84" s="57">
        <v>6.1000000000000006E-2</v>
      </c>
      <c r="AU84" s="57">
        <v>6.3E-2</v>
      </c>
      <c r="AV84" s="70" t="s">
        <v>52</v>
      </c>
      <c r="AW84" s="74" t="s">
        <v>53</v>
      </c>
      <c r="AX84" s="56">
        <v>0.77700000000000002</v>
      </c>
      <c r="AY84" s="57">
        <v>0.81</v>
      </c>
      <c r="AZ84" s="57">
        <v>0.77400000000000002</v>
      </c>
      <c r="BA84" s="69" t="s">
        <v>108</v>
      </c>
      <c r="BB84" s="97" t="s">
        <v>74</v>
      </c>
      <c r="BC84" s="282" t="s">
        <v>56</v>
      </c>
      <c r="BD84" s="283"/>
      <c r="BE84" s="283"/>
      <c r="BF84" s="283"/>
      <c r="BG84" s="284"/>
      <c r="BH84" s="285"/>
      <c r="BI84" s="286"/>
      <c r="BJ84" s="286"/>
      <c r="BK84" s="286"/>
      <c r="BL84" s="287"/>
    </row>
    <row r="85" spans="1:64" ht="24" customHeight="1" thickBot="1" x14ac:dyDescent="0.3">
      <c r="A85" s="342"/>
      <c r="B85" s="100" t="s">
        <v>6</v>
      </c>
      <c r="C85" s="52">
        <v>31340.63</v>
      </c>
      <c r="D85" s="52">
        <v>28752.5</v>
      </c>
      <c r="E85" s="54">
        <v>35481.519999999997</v>
      </c>
      <c r="F85" s="52">
        <v>30000</v>
      </c>
      <c r="G85" s="54">
        <v>30998.35</v>
      </c>
      <c r="H85" s="53">
        <v>28667</v>
      </c>
      <c r="I85" s="72" t="s">
        <v>52</v>
      </c>
      <c r="J85" s="74" t="s">
        <v>53</v>
      </c>
      <c r="K85" s="52">
        <f>E85/79.95*100</f>
        <v>44379.637273295804</v>
      </c>
      <c r="L85" s="53">
        <f>F85/79.95*100</f>
        <v>37523.452157598498</v>
      </c>
      <c r="M85" s="54">
        <f>G85/79.95*100</f>
        <v>38772.170106316444</v>
      </c>
      <c r="N85" s="55">
        <f>H85/79.95*100</f>
        <v>35856.160100062538</v>
      </c>
      <c r="O85" s="93">
        <v>0.17100000000000001</v>
      </c>
      <c r="P85" s="73">
        <v>0.19</v>
      </c>
      <c r="Q85" s="50">
        <v>0.16900000000000001</v>
      </c>
      <c r="R85" s="70" t="s">
        <v>108</v>
      </c>
      <c r="S85" s="71" t="s">
        <v>74</v>
      </c>
      <c r="T85" s="386"/>
      <c r="U85" s="387"/>
      <c r="V85" s="387"/>
      <c r="W85" s="387"/>
      <c r="X85" s="388"/>
      <c r="Y85" s="389"/>
      <c r="Z85" s="387"/>
      <c r="AA85" s="387"/>
      <c r="AB85" s="387"/>
      <c r="AC85" s="390"/>
      <c r="AD85" s="386"/>
      <c r="AE85" s="387"/>
      <c r="AF85" s="387"/>
      <c r="AG85" s="387"/>
      <c r="AH85" s="388"/>
      <c r="AI85" s="56">
        <v>0.83600000000000008</v>
      </c>
      <c r="AJ85" s="57">
        <v>0.81700000000000006</v>
      </c>
      <c r="AK85" s="56">
        <v>0.83700000000000008</v>
      </c>
      <c r="AL85" s="72" t="s">
        <v>52</v>
      </c>
      <c r="AM85" s="74" t="s">
        <v>53</v>
      </c>
      <c r="AN85" s="58">
        <v>0.77500000000000002</v>
      </c>
      <c r="AO85" s="57">
        <v>0.749</v>
      </c>
      <c r="AP85" s="57">
        <v>0.77700000000000002</v>
      </c>
      <c r="AQ85" s="72" t="s">
        <v>52</v>
      </c>
      <c r="AR85" s="74" t="s">
        <v>53</v>
      </c>
      <c r="AS85" s="56">
        <v>6.1000000000000006E-2</v>
      </c>
      <c r="AT85" s="57">
        <v>6.8000000000000005E-2</v>
      </c>
      <c r="AU85" s="57">
        <v>6.0000000000000005E-2</v>
      </c>
      <c r="AV85" s="72" t="s">
        <v>52</v>
      </c>
      <c r="AW85" s="74" t="s">
        <v>53</v>
      </c>
      <c r="AX85" s="56">
        <v>0.79500000000000004</v>
      </c>
      <c r="AY85" s="57">
        <v>0.80300000000000005</v>
      </c>
      <c r="AZ85" s="57">
        <v>0.79400000000000004</v>
      </c>
      <c r="BA85" s="69" t="s">
        <v>52</v>
      </c>
      <c r="BB85" s="97" t="s">
        <v>53</v>
      </c>
      <c r="BC85" s="288"/>
      <c r="BD85" s="289"/>
      <c r="BE85" s="289"/>
      <c r="BF85" s="289"/>
      <c r="BG85" s="290"/>
      <c r="BH85" s="288"/>
      <c r="BI85" s="289"/>
      <c r="BJ85" s="289"/>
      <c r="BK85" s="289"/>
      <c r="BL85" s="290"/>
    </row>
    <row r="86" spans="1:64" ht="30" customHeight="1" thickBot="1" x14ac:dyDescent="0.3">
      <c r="A86" s="343" t="s">
        <v>34</v>
      </c>
      <c r="B86" s="102" t="s">
        <v>2</v>
      </c>
      <c r="C86" s="103">
        <v>52200.160000000003</v>
      </c>
      <c r="D86" s="103">
        <v>46000</v>
      </c>
      <c r="E86" s="104">
        <v>49525.23</v>
      </c>
      <c r="F86" s="103">
        <v>46000</v>
      </c>
      <c r="G86" s="104">
        <v>52300.6</v>
      </c>
      <c r="H86" s="105">
        <v>46000</v>
      </c>
      <c r="I86" s="90" t="s">
        <v>110</v>
      </c>
      <c r="J86" s="114" t="s">
        <v>74</v>
      </c>
      <c r="K86" s="344" t="s">
        <v>56</v>
      </c>
      <c r="L86" s="345"/>
      <c r="M86" s="346" t="s">
        <v>56</v>
      </c>
      <c r="N86" s="347"/>
      <c r="O86" s="107">
        <v>0.13400000000000001</v>
      </c>
      <c r="P86" s="89">
        <v>0.17799999999999999</v>
      </c>
      <c r="Q86" s="107">
        <v>0.13100000000000001</v>
      </c>
      <c r="R86" s="108" t="s">
        <v>108</v>
      </c>
      <c r="S86" s="131" t="s">
        <v>74</v>
      </c>
      <c r="T86" s="159">
        <v>0.187</v>
      </c>
      <c r="U86" s="160">
        <v>0.185</v>
      </c>
      <c r="V86" s="160">
        <v>0.23100000000000001</v>
      </c>
      <c r="W86" s="164" t="s">
        <v>52</v>
      </c>
      <c r="X86" s="165" t="s">
        <v>53</v>
      </c>
      <c r="Y86" s="166">
        <v>0.26100000000000001</v>
      </c>
      <c r="Z86" s="160">
        <v>0.26</v>
      </c>
      <c r="AA86" s="160">
        <v>0.28899999999999998</v>
      </c>
      <c r="AB86" s="164" t="s">
        <v>52</v>
      </c>
      <c r="AC86" s="167" t="s">
        <v>53</v>
      </c>
      <c r="AD86" s="159">
        <v>0.127</v>
      </c>
      <c r="AE86" s="160">
        <v>0.125</v>
      </c>
      <c r="AF86" s="160">
        <v>0.154</v>
      </c>
      <c r="AG86" s="164" t="s">
        <v>52</v>
      </c>
      <c r="AH86" s="165" t="s">
        <v>53</v>
      </c>
      <c r="AI86" s="111">
        <v>0.76200000000000012</v>
      </c>
      <c r="AJ86" s="112">
        <v>0.69800000000000006</v>
      </c>
      <c r="AK86" s="111">
        <v>0.76600000000000013</v>
      </c>
      <c r="AL86" s="90" t="s">
        <v>110</v>
      </c>
      <c r="AM86" s="114" t="s">
        <v>74</v>
      </c>
      <c r="AN86" s="113">
        <v>0.70600000000000007</v>
      </c>
      <c r="AO86" s="112">
        <v>0.63400000000000001</v>
      </c>
      <c r="AP86" s="112">
        <v>0.71000000000000008</v>
      </c>
      <c r="AQ86" s="108" t="s">
        <v>52</v>
      </c>
      <c r="AR86" s="109" t="s">
        <v>53</v>
      </c>
      <c r="AS86" s="111">
        <v>5.6000000000000001E-2</v>
      </c>
      <c r="AT86" s="112">
        <v>6.4000000000000001E-2</v>
      </c>
      <c r="AU86" s="112">
        <v>5.6000000000000001E-2</v>
      </c>
      <c r="AV86" s="90" t="s">
        <v>110</v>
      </c>
      <c r="AW86" s="114" t="s">
        <v>74</v>
      </c>
      <c r="AX86" s="111">
        <v>0.83399999999999996</v>
      </c>
      <c r="AY86" s="112">
        <v>0.84799999999999998</v>
      </c>
      <c r="AZ86" s="112">
        <v>0.83299999999999996</v>
      </c>
      <c r="BA86" s="115" t="s">
        <v>108</v>
      </c>
      <c r="BB86" s="143" t="s">
        <v>74</v>
      </c>
      <c r="BC86" s="111">
        <v>2E-3</v>
      </c>
      <c r="BD86" s="112">
        <v>1.2E-2</v>
      </c>
      <c r="BE86" s="112">
        <v>1E-3</v>
      </c>
      <c r="BF86" s="90" t="s">
        <v>52</v>
      </c>
      <c r="BG86" s="114" t="s">
        <v>53</v>
      </c>
      <c r="BH86" s="107">
        <v>0.15</v>
      </c>
      <c r="BI86" s="89">
        <v>0.11600000000000001</v>
      </c>
      <c r="BJ86" s="89">
        <v>0.152</v>
      </c>
      <c r="BK86" s="117" t="s">
        <v>52</v>
      </c>
      <c r="BL86" s="118" t="s">
        <v>53</v>
      </c>
    </row>
    <row r="87" spans="1:64" ht="30" customHeight="1" thickBot="1" x14ac:dyDescent="0.3">
      <c r="A87" s="343"/>
      <c r="B87" s="101" t="s">
        <v>3</v>
      </c>
      <c r="C87" s="80">
        <v>42069.72</v>
      </c>
      <c r="D87" s="80">
        <v>36000</v>
      </c>
      <c r="E87" s="81">
        <v>50531.25</v>
      </c>
      <c r="F87" s="80">
        <v>46500</v>
      </c>
      <c r="G87" s="81">
        <v>41808.86</v>
      </c>
      <c r="H87" s="82">
        <v>36000</v>
      </c>
      <c r="I87" s="83" t="s">
        <v>52</v>
      </c>
      <c r="J87" s="87" t="s">
        <v>55</v>
      </c>
      <c r="K87" s="330"/>
      <c r="L87" s="331"/>
      <c r="M87" s="334"/>
      <c r="N87" s="335"/>
      <c r="O87" s="59">
        <v>0.13800000000000001</v>
      </c>
      <c r="P87" s="60">
        <v>0.223</v>
      </c>
      <c r="Q87" s="59">
        <v>0.13400000000000001</v>
      </c>
      <c r="R87" s="85" t="s">
        <v>52</v>
      </c>
      <c r="S87" s="121" t="s">
        <v>53</v>
      </c>
      <c r="T87" s="351" t="s">
        <v>56</v>
      </c>
      <c r="U87" s="352"/>
      <c r="V87" s="352"/>
      <c r="W87" s="352"/>
      <c r="X87" s="353"/>
      <c r="Y87" s="356" t="s">
        <v>56</v>
      </c>
      <c r="Z87" s="352"/>
      <c r="AA87" s="352"/>
      <c r="AB87" s="352"/>
      <c r="AC87" s="357"/>
      <c r="AD87" s="351" t="s">
        <v>56</v>
      </c>
      <c r="AE87" s="352"/>
      <c r="AF87" s="352"/>
      <c r="AG87" s="352"/>
      <c r="AH87" s="353"/>
      <c r="AI87" s="59">
        <v>0.80200000000000005</v>
      </c>
      <c r="AJ87" s="60">
        <v>0.77800000000000002</v>
      </c>
      <c r="AK87" s="59">
        <v>0.80100000000000005</v>
      </c>
      <c r="AL87" s="83" t="s">
        <v>108</v>
      </c>
      <c r="AM87" s="87" t="s">
        <v>74</v>
      </c>
      <c r="AN87" s="61">
        <v>0.75</v>
      </c>
      <c r="AO87" s="60">
        <v>0.73399999999999999</v>
      </c>
      <c r="AP87" s="60">
        <v>0.75</v>
      </c>
      <c r="AQ87" s="83" t="s">
        <v>108</v>
      </c>
      <c r="AR87" s="87" t="s">
        <v>74</v>
      </c>
      <c r="AS87" s="59">
        <v>5.1999999999999998E-2</v>
      </c>
      <c r="AT87" s="60">
        <v>4.3999999999999997E-2</v>
      </c>
      <c r="AU87" s="60">
        <v>5.0999999999999997E-2</v>
      </c>
      <c r="AV87" s="83" t="s">
        <v>108</v>
      </c>
      <c r="AW87" s="87" t="s">
        <v>74</v>
      </c>
      <c r="AX87" s="59">
        <v>0.83499999999999996</v>
      </c>
      <c r="AY87" s="60">
        <v>0.81399999999999995</v>
      </c>
      <c r="AZ87" s="60">
        <v>0.83599999999999997</v>
      </c>
      <c r="BA87" s="88" t="s">
        <v>108</v>
      </c>
      <c r="BB87" s="146" t="s">
        <v>74</v>
      </c>
      <c r="BC87" s="59">
        <v>2E-3</v>
      </c>
      <c r="BD87" s="60">
        <v>3.6999999999999998E-2</v>
      </c>
      <c r="BE87" s="60">
        <v>0</v>
      </c>
      <c r="BF87" s="85" t="s">
        <v>52</v>
      </c>
      <c r="BG87" s="86" t="s">
        <v>55</v>
      </c>
      <c r="BH87" s="324" t="s">
        <v>56</v>
      </c>
      <c r="BI87" s="325"/>
      <c r="BJ87" s="325"/>
      <c r="BK87" s="325"/>
      <c r="BL87" s="326"/>
    </row>
    <row r="88" spans="1:64" ht="24" customHeight="1" thickBot="1" x14ac:dyDescent="0.3">
      <c r="A88" s="327" t="s">
        <v>26</v>
      </c>
      <c r="B88" s="100" t="s">
        <v>2</v>
      </c>
      <c r="C88" s="52">
        <v>57425.85</v>
      </c>
      <c r="D88" s="52">
        <v>51000</v>
      </c>
      <c r="E88" s="54">
        <v>52946.5</v>
      </c>
      <c r="F88" s="52">
        <v>45000</v>
      </c>
      <c r="G88" s="54">
        <v>57941.22</v>
      </c>
      <c r="H88" s="53">
        <v>52000</v>
      </c>
      <c r="I88" s="72" t="s">
        <v>52</v>
      </c>
      <c r="J88" s="74" t="s">
        <v>55</v>
      </c>
      <c r="K88" s="52">
        <f>E88/122.5*100</f>
        <v>43221.632653061228</v>
      </c>
      <c r="L88" s="53">
        <f>F88/122.5*100</f>
        <v>36734.693877551021</v>
      </c>
      <c r="M88" s="54">
        <f>G88/122.5*100</f>
        <v>47298.955102040818</v>
      </c>
      <c r="N88" s="55">
        <f>H88/122.5*100</f>
        <v>42448.979591836738</v>
      </c>
      <c r="O88" s="79">
        <v>0.11600000000000001</v>
      </c>
      <c r="P88" s="73">
        <v>0.14599999999999999</v>
      </c>
      <c r="Q88" s="50">
        <v>0.112</v>
      </c>
      <c r="R88" s="70" t="s">
        <v>52</v>
      </c>
      <c r="S88" s="71" t="s">
        <v>53</v>
      </c>
      <c r="T88" s="159">
        <v>0.14399999999999999</v>
      </c>
      <c r="U88" s="160">
        <v>0.13900000000000001</v>
      </c>
      <c r="V88" s="160">
        <v>0.182</v>
      </c>
      <c r="W88" s="164" t="s">
        <v>52</v>
      </c>
      <c r="X88" s="165" t="s">
        <v>53</v>
      </c>
      <c r="Y88" s="166">
        <v>0.19900000000000001</v>
      </c>
      <c r="Z88" s="160">
        <v>0.192</v>
      </c>
      <c r="AA88" s="160">
        <v>0.254</v>
      </c>
      <c r="AB88" s="164" t="s">
        <v>52</v>
      </c>
      <c r="AC88" s="167" t="s">
        <v>53</v>
      </c>
      <c r="AD88" s="159">
        <v>0.10299999999999999</v>
      </c>
      <c r="AE88" s="160">
        <v>0.1</v>
      </c>
      <c r="AF88" s="160">
        <v>0.13300000000000001</v>
      </c>
      <c r="AG88" s="164" t="s">
        <v>52</v>
      </c>
      <c r="AH88" s="165" t="s">
        <v>53</v>
      </c>
      <c r="AI88" s="56">
        <v>0.81800000000000006</v>
      </c>
      <c r="AJ88" s="57">
        <v>0.81500000000000006</v>
      </c>
      <c r="AK88" s="56">
        <v>0.81800000000000006</v>
      </c>
      <c r="AL88" s="72" t="s">
        <v>110</v>
      </c>
      <c r="AM88" s="74" t="s">
        <v>74</v>
      </c>
      <c r="AN88" s="58">
        <v>0.77900000000000003</v>
      </c>
      <c r="AO88" s="57">
        <v>0.76900000000000002</v>
      </c>
      <c r="AP88" s="57">
        <v>0.78100000000000003</v>
      </c>
      <c r="AQ88" s="70" t="s">
        <v>52</v>
      </c>
      <c r="AR88" s="78" t="s">
        <v>53</v>
      </c>
      <c r="AS88" s="56">
        <v>3.9000000000000007E-2</v>
      </c>
      <c r="AT88" s="57">
        <v>4.5999999999999999E-2</v>
      </c>
      <c r="AU88" s="57">
        <v>3.7000000000000005E-2</v>
      </c>
      <c r="AV88" s="72" t="s">
        <v>110</v>
      </c>
      <c r="AW88" s="74" t="s">
        <v>74</v>
      </c>
      <c r="AX88" s="56">
        <v>0.81699999999999995</v>
      </c>
      <c r="AY88" s="57">
        <v>0.80400000000000005</v>
      </c>
      <c r="AZ88" s="57">
        <v>0.81899999999999995</v>
      </c>
      <c r="BA88" s="95" t="s">
        <v>108</v>
      </c>
      <c r="BB88" s="145" t="s">
        <v>74</v>
      </c>
      <c r="BC88" s="56">
        <v>4.0000000000000001E-3</v>
      </c>
      <c r="BD88" s="57">
        <v>0.03</v>
      </c>
      <c r="BE88" s="57">
        <v>1E-3</v>
      </c>
      <c r="BF88" s="72" t="s">
        <v>52</v>
      </c>
      <c r="BG88" s="74" t="s">
        <v>55</v>
      </c>
      <c r="BH88" s="50">
        <v>0.188</v>
      </c>
      <c r="BI88" s="73">
        <v>0.159</v>
      </c>
      <c r="BJ88" s="89">
        <v>0.193</v>
      </c>
      <c r="BK88" s="90" t="s">
        <v>52</v>
      </c>
      <c r="BL88" s="97" t="s">
        <v>53</v>
      </c>
    </row>
    <row r="89" spans="1:64" ht="24" customHeight="1" thickBot="1" x14ac:dyDescent="0.3">
      <c r="A89" s="310"/>
      <c r="B89" s="100" t="s">
        <v>3</v>
      </c>
      <c r="C89" s="52">
        <v>45473.97</v>
      </c>
      <c r="D89" s="52">
        <v>40000</v>
      </c>
      <c r="E89" s="54">
        <v>47785.54</v>
      </c>
      <c r="F89" s="52">
        <v>40000</v>
      </c>
      <c r="G89" s="54">
        <v>45267.34</v>
      </c>
      <c r="H89" s="53">
        <v>40000</v>
      </c>
      <c r="I89" s="72" t="s">
        <v>52</v>
      </c>
      <c r="J89" s="74" t="s">
        <v>55</v>
      </c>
      <c r="K89" s="52">
        <f>E89/108.95*100</f>
        <v>43860.064249655807</v>
      </c>
      <c r="L89" s="53">
        <f>F89/108.95*100</f>
        <v>36714.089031665899</v>
      </c>
      <c r="M89" s="54">
        <f>G89/108.95*100</f>
        <v>41548.728774667274</v>
      </c>
      <c r="N89" s="55">
        <f>H89/108.95*100</f>
        <v>36714.089031665899</v>
      </c>
      <c r="O89" s="58">
        <v>0.14799999999999999</v>
      </c>
      <c r="P89" s="57">
        <v>0.154</v>
      </c>
      <c r="Q89" s="56">
        <v>0.14799999999999999</v>
      </c>
      <c r="R89" s="70" t="s">
        <v>108</v>
      </c>
      <c r="S89" s="71" t="s">
        <v>53</v>
      </c>
      <c r="T89" s="359" t="s">
        <v>56</v>
      </c>
      <c r="U89" s="360"/>
      <c r="V89" s="360"/>
      <c r="W89" s="360"/>
      <c r="X89" s="361"/>
      <c r="Y89" s="368" t="s">
        <v>56</v>
      </c>
      <c r="Z89" s="360"/>
      <c r="AA89" s="360"/>
      <c r="AB89" s="360"/>
      <c r="AC89" s="369"/>
      <c r="AD89" s="359" t="s">
        <v>56</v>
      </c>
      <c r="AE89" s="360"/>
      <c r="AF89" s="360"/>
      <c r="AG89" s="360"/>
      <c r="AH89" s="361"/>
      <c r="AI89" s="56">
        <v>0.83800000000000008</v>
      </c>
      <c r="AJ89" s="57">
        <v>0.81600000000000006</v>
      </c>
      <c r="AK89" s="56">
        <v>0.83900000000000008</v>
      </c>
      <c r="AL89" s="72" t="s">
        <v>108</v>
      </c>
      <c r="AM89" s="74" t="s">
        <v>74</v>
      </c>
      <c r="AN89" s="58">
        <v>0.79700000000000004</v>
      </c>
      <c r="AO89" s="57">
        <v>0.78700000000000003</v>
      </c>
      <c r="AP89" s="57">
        <v>0.79900000000000004</v>
      </c>
      <c r="AQ89" s="72" t="s">
        <v>108</v>
      </c>
      <c r="AR89" s="74" t="s">
        <v>74</v>
      </c>
      <c r="AS89" s="56">
        <v>4.1000000000000002E-2</v>
      </c>
      <c r="AT89" s="57">
        <v>2.9000000000000001E-2</v>
      </c>
      <c r="AU89" s="57">
        <v>0.04</v>
      </c>
      <c r="AV89" s="72" t="s">
        <v>108</v>
      </c>
      <c r="AW89" s="74" t="s">
        <v>74</v>
      </c>
      <c r="AX89" s="56">
        <v>0.80400000000000005</v>
      </c>
      <c r="AY89" s="57">
        <v>0.80700000000000005</v>
      </c>
      <c r="AZ89" s="57">
        <v>0.80400000000000005</v>
      </c>
      <c r="BA89" s="69" t="s">
        <v>108</v>
      </c>
      <c r="BB89" s="97" t="s">
        <v>74</v>
      </c>
      <c r="BC89" s="56">
        <v>4.0000000000000001E-3</v>
      </c>
      <c r="BD89" s="57">
        <v>0.03</v>
      </c>
      <c r="BE89" s="57">
        <v>2E-3</v>
      </c>
      <c r="BF89" s="70" t="s">
        <v>52</v>
      </c>
      <c r="BG89" s="78" t="s">
        <v>55</v>
      </c>
      <c r="BH89" s="282" t="s">
        <v>56</v>
      </c>
      <c r="BI89" s="283"/>
      <c r="BJ89" s="283"/>
      <c r="BK89" s="283"/>
      <c r="BL89" s="284"/>
    </row>
    <row r="90" spans="1:64" ht="24" customHeight="1" thickBot="1" x14ac:dyDescent="0.3">
      <c r="A90" s="310"/>
      <c r="B90" s="100" t="s">
        <v>4</v>
      </c>
      <c r="C90" s="52">
        <v>39372.400000000001</v>
      </c>
      <c r="D90" s="52">
        <v>34823</v>
      </c>
      <c r="E90" s="54">
        <v>42129.61</v>
      </c>
      <c r="F90" s="52">
        <v>35054.800000000003</v>
      </c>
      <c r="G90" s="54">
        <v>39132.81</v>
      </c>
      <c r="H90" s="53">
        <v>34659</v>
      </c>
      <c r="I90" s="72" t="s">
        <v>109</v>
      </c>
      <c r="J90" s="74" t="s">
        <v>74</v>
      </c>
      <c r="K90" s="52">
        <f>E90/97.25*100</f>
        <v>43320.935732647813</v>
      </c>
      <c r="L90" s="53">
        <f>F90/97.25*100</f>
        <v>36046.066838046281</v>
      </c>
      <c r="M90" s="54">
        <f>G90/97.25*100</f>
        <v>40239.393316195376</v>
      </c>
      <c r="N90" s="55">
        <f>H90/97.25*100</f>
        <v>35639.074550128535</v>
      </c>
      <c r="O90" s="58">
        <v>0.15</v>
      </c>
      <c r="P90" s="57">
        <v>0.18099999999999999</v>
      </c>
      <c r="Q90" s="56">
        <v>0.14699999999999999</v>
      </c>
      <c r="R90" s="70" t="s">
        <v>52</v>
      </c>
      <c r="S90" s="71" t="s">
        <v>53</v>
      </c>
      <c r="T90" s="362"/>
      <c r="U90" s="363"/>
      <c r="V90" s="363"/>
      <c r="W90" s="363"/>
      <c r="X90" s="364"/>
      <c r="Y90" s="370"/>
      <c r="Z90" s="363"/>
      <c r="AA90" s="363"/>
      <c r="AB90" s="363"/>
      <c r="AC90" s="371"/>
      <c r="AD90" s="362"/>
      <c r="AE90" s="363"/>
      <c r="AF90" s="363"/>
      <c r="AG90" s="363"/>
      <c r="AH90" s="364"/>
      <c r="AI90" s="56">
        <v>0.83500000000000008</v>
      </c>
      <c r="AJ90" s="57">
        <v>0.75400000000000011</v>
      </c>
      <c r="AK90" s="56">
        <v>0.84400000000000008</v>
      </c>
      <c r="AL90" s="70" t="s">
        <v>52</v>
      </c>
      <c r="AM90" s="78" t="s">
        <v>53</v>
      </c>
      <c r="AN90" s="58">
        <v>0.78700000000000003</v>
      </c>
      <c r="AO90" s="57">
        <v>0.69700000000000006</v>
      </c>
      <c r="AP90" s="57">
        <v>0.79600000000000004</v>
      </c>
      <c r="AQ90" s="70" t="s">
        <v>52</v>
      </c>
      <c r="AR90" s="78" t="s">
        <v>53</v>
      </c>
      <c r="AS90" s="56">
        <v>4.8000000000000008E-2</v>
      </c>
      <c r="AT90" s="57">
        <v>5.6999999999999995E-2</v>
      </c>
      <c r="AU90" s="57">
        <v>4.8000000000000008E-2</v>
      </c>
      <c r="AV90" s="70" t="s">
        <v>52</v>
      </c>
      <c r="AW90" s="74" t="s">
        <v>53</v>
      </c>
      <c r="AX90" s="56">
        <v>0.78500000000000003</v>
      </c>
      <c r="AY90" s="57">
        <v>0.79900000000000004</v>
      </c>
      <c r="AZ90" s="57">
        <v>0.78300000000000003</v>
      </c>
      <c r="BA90" s="69" t="s">
        <v>108</v>
      </c>
      <c r="BB90" s="97" t="s">
        <v>74</v>
      </c>
      <c r="BC90" s="56">
        <v>3.0000000000000001E-3</v>
      </c>
      <c r="BD90" s="57">
        <v>2.7E-2</v>
      </c>
      <c r="BE90" s="57">
        <v>1E-3</v>
      </c>
      <c r="BF90" s="70" t="s">
        <v>52</v>
      </c>
      <c r="BG90" s="78" t="s">
        <v>55</v>
      </c>
      <c r="BH90" s="285"/>
      <c r="BI90" s="286"/>
      <c r="BJ90" s="286"/>
      <c r="BK90" s="286"/>
      <c r="BL90" s="287"/>
    </row>
    <row r="91" spans="1:64" ht="24" customHeight="1" thickBot="1" x14ac:dyDescent="0.3">
      <c r="A91" s="310"/>
      <c r="B91" s="100" t="s">
        <v>5</v>
      </c>
      <c r="C91" s="52">
        <v>35988.36</v>
      </c>
      <c r="D91" s="52">
        <v>32000</v>
      </c>
      <c r="E91" s="54">
        <v>40012.69</v>
      </c>
      <c r="F91" s="52">
        <v>35000</v>
      </c>
      <c r="G91" s="54">
        <v>35669.64</v>
      </c>
      <c r="H91" s="53">
        <v>31863</v>
      </c>
      <c r="I91" s="72" t="s">
        <v>52</v>
      </c>
      <c r="J91" s="74" t="s">
        <v>53</v>
      </c>
      <c r="K91" s="52">
        <f>E91/87.95*100</f>
        <v>45494.815235929505</v>
      </c>
      <c r="L91" s="53">
        <f>F91/87.95*100</f>
        <v>39795.338260375211</v>
      </c>
      <c r="M91" s="54">
        <f>G91/87.95*100</f>
        <v>40556.725412166001</v>
      </c>
      <c r="N91" s="55">
        <f>H91/87.95*100</f>
        <v>36228.538942581006</v>
      </c>
      <c r="O91" s="58">
        <v>0.19400000000000001</v>
      </c>
      <c r="P91" s="57">
        <v>0.22700000000000001</v>
      </c>
      <c r="Q91" s="56">
        <v>0.192</v>
      </c>
      <c r="R91" s="70" t="s">
        <v>52</v>
      </c>
      <c r="S91" s="71" t="s">
        <v>53</v>
      </c>
      <c r="T91" s="362"/>
      <c r="U91" s="363"/>
      <c r="V91" s="363"/>
      <c r="W91" s="363"/>
      <c r="X91" s="364"/>
      <c r="Y91" s="370"/>
      <c r="Z91" s="363"/>
      <c r="AA91" s="363"/>
      <c r="AB91" s="363"/>
      <c r="AC91" s="371"/>
      <c r="AD91" s="362"/>
      <c r="AE91" s="363"/>
      <c r="AF91" s="363"/>
      <c r="AG91" s="363"/>
      <c r="AH91" s="364"/>
      <c r="AI91" s="56">
        <v>0.82000000000000006</v>
      </c>
      <c r="AJ91" s="57">
        <v>0.78</v>
      </c>
      <c r="AK91" s="56">
        <v>0.82400000000000007</v>
      </c>
      <c r="AL91" s="70" t="s">
        <v>52</v>
      </c>
      <c r="AM91" s="78" t="s">
        <v>53</v>
      </c>
      <c r="AN91" s="58">
        <v>0.75800000000000001</v>
      </c>
      <c r="AO91" s="57">
        <v>0.71899999999999997</v>
      </c>
      <c r="AP91" s="57">
        <v>0.76100000000000001</v>
      </c>
      <c r="AQ91" s="70" t="s">
        <v>52</v>
      </c>
      <c r="AR91" s="78" t="s">
        <v>53</v>
      </c>
      <c r="AS91" s="56">
        <v>6.2E-2</v>
      </c>
      <c r="AT91" s="57">
        <v>6.1000000000000006E-2</v>
      </c>
      <c r="AU91" s="57">
        <v>6.3E-2</v>
      </c>
      <c r="AV91" s="70" t="s">
        <v>52</v>
      </c>
      <c r="AW91" s="74" t="s">
        <v>53</v>
      </c>
      <c r="AX91" s="56">
        <v>0.77700000000000002</v>
      </c>
      <c r="AY91" s="57">
        <v>0.81</v>
      </c>
      <c r="AZ91" s="57">
        <v>0.77400000000000002</v>
      </c>
      <c r="BA91" s="69" t="s">
        <v>108</v>
      </c>
      <c r="BB91" s="97" t="s">
        <v>74</v>
      </c>
      <c r="BC91" s="282" t="s">
        <v>56</v>
      </c>
      <c r="BD91" s="283"/>
      <c r="BE91" s="283"/>
      <c r="BF91" s="283"/>
      <c r="BG91" s="284"/>
      <c r="BH91" s="285"/>
      <c r="BI91" s="286"/>
      <c r="BJ91" s="286"/>
      <c r="BK91" s="286"/>
      <c r="BL91" s="287"/>
    </row>
    <row r="92" spans="1:64" ht="24" customHeight="1" thickBot="1" x14ac:dyDescent="0.3">
      <c r="A92" s="342"/>
      <c r="B92" s="100" t="s">
        <v>6</v>
      </c>
      <c r="C92" s="52">
        <v>31340.63</v>
      </c>
      <c r="D92" s="52">
        <v>28752.5</v>
      </c>
      <c r="E92" s="54">
        <v>35481.519999999997</v>
      </c>
      <c r="F92" s="52">
        <v>30000</v>
      </c>
      <c r="G92" s="54">
        <v>30998.35</v>
      </c>
      <c r="H92" s="53">
        <v>28667</v>
      </c>
      <c r="I92" s="72" t="s">
        <v>52</v>
      </c>
      <c r="J92" s="74" t="s">
        <v>53</v>
      </c>
      <c r="K92" s="52">
        <f>E92/79.95*100</f>
        <v>44379.637273295804</v>
      </c>
      <c r="L92" s="53">
        <f>F92/79.95*100</f>
        <v>37523.452157598498</v>
      </c>
      <c r="M92" s="54">
        <f>G92/79.95*100</f>
        <v>38772.170106316444</v>
      </c>
      <c r="N92" s="55">
        <f>H92/79.95*100</f>
        <v>35856.160100062538</v>
      </c>
      <c r="O92" s="93">
        <v>0.17100000000000001</v>
      </c>
      <c r="P92" s="73">
        <v>0.19</v>
      </c>
      <c r="Q92" s="50">
        <v>0.16900000000000001</v>
      </c>
      <c r="R92" s="70" t="s">
        <v>108</v>
      </c>
      <c r="S92" s="71" t="s">
        <v>74</v>
      </c>
      <c r="T92" s="386"/>
      <c r="U92" s="387"/>
      <c r="V92" s="387"/>
      <c r="W92" s="387"/>
      <c r="X92" s="388"/>
      <c r="Y92" s="389"/>
      <c r="Z92" s="387"/>
      <c r="AA92" s="387"/>
      <c r="AB92" s="387"/>
      <c r="AC92" s="390"/>
      <c r="AD92" s="386"/>
      <c r="AE92" s="387"/>
      <c r="AF92" s="387"/>
      <c r="AG92" s="387"/>
      <c r="AH92" s="388"/>
      <c r="AI92" s="56">
        <v>0.83600000000000008</v>
      </c>
      <c r="AJ92" s="57">
        <v>0.81700000000000006</v>
      </c>
      <c r="AK92" s="56">
        <v>0.83700000000000008</v>
      </c>
      <c r="AL92" s="72" t="s">
        <v>52</v>
      </c>
      <c r="AM92" s="74" t="s">
        <v>53</v>
      </c>
      <c r="AN92" s="58">
        <v>0.77500000000000002</v>
      </c>
      <c r="AO92" s="57">
        <v>0.749</v>
      </c>
      <c r="AP92" s="57">
        <v>0.77700000000000002</v>
      </c>
      <c r="AQ92" s="72" t="s">
        <v>52</v>
      </c>
      <c r="AR92" s="74" t="s">
        <v>53</v>
      </c>
      <c r="AS92" s="56">
        <v>6.1000000000000006E-2</v>
      </c>
      <c r="AT92" s="57">
        <v>6.8000000000000005E-2</v>
      </c>
      <c r="AU92" s="57">
        <v>6.0000000000000005E-2</v>
      </c>
      <c r="AV92" s="72" t="s">
        <v>52</v>
      </c>
      <c r="AW92" s="74" t="s">
        <v>53</v>
      </c>
      <c r="AX92" s="56">
        <v>0.79500000000000004</v>
      </c>
      <c r="AY92" s="57">
        <v>0.80300000000000005</v>
      </c>
      <c r="AZ92" s="57">
        <v>0.79400000000000004</v>
      </c>
      <c r="BA92" s="69" t="s">
        <v>52</v>
      </c>
      <c r="BB92" s="97" t="s">
        <v>53</v>
      </c>
      <c r="BC92" s="288"/>
      <c r="BD92" s="289"/>
      <c r="BE92" s="289"/>
      <c r="BF92" s="289"/>
      <c r="BG92" s="290"/>
      <c r="BH92" s="288"/>
      <c r="BI92" s="289"/>
      <c r="BJ92" s="289"/>
      <c r="BK92" s="289"/>
      <c r="BL92" s="290"/>
    </row>
    <row r="93" spans="1:64" ht="24" customHeight="1" thickBot="1" x14ac:dyDescent="0.3">
      <c r="A93" s="309" t="s">
        <v>10</v>
      </c>
      <c r="B93" s="102" t="s">
        <v>2</v>
      </c>
      <c r="C93" s="103">
        <v>47194.32</v>
      </c>
      <c r="D93" s="103">
        <v>41000</v>
      </c>
      <c r="E93" s="104">
        <v>52508.56</v>
      </c>
      <c r="F93" s="103">
        <v>45000</v>
      </c>
      <c r="G93" s="104">
        <v>46961.13</v>
      </c>
      <c r="H93" s="105">
        <v>41000</v>
      </c>
      <c r="I93" s="90" t="s">
        <v>52</v>
      </c>
      <c r="J93" s="153" t="s">
        <v>77</v>
      </c>
      <c r="K93" s="344" t="s">
        <v>56</v>
      </c>
      <c r="L93" s="345"/>
      <c r="M93" s="346" t="s">
        <v>56</v>
      </c>
      <c r="N93" s="347"/>
      <c r="O93" s="123">
        <v>0.16700000000000001</v>
      </c>
      <c r="P93" s="89">
        <v>0.314</v>
      </c>
      <c r="Q93" s="107">
        <v>0.159</v>
      </c>
      <c r="R93" s="108" t="s">
        <v>52</v>
      </c>
      <c r="S93" s="131" t="s">
        <v>53</v>
      </c>
      <c r="T93" s="159">
        <v>0.22700000000000001</v>
      </c>
      <c r="U93" s="160">
        <v>0.217</v>
      </c>
      <c r="V93" s="160">
        <v>0.40799999999999997</v>
      </c>
      <c r="W93" s="164" t="s">
        <v>52</v>
      </c>
      <c r="X93" s="165" t="s">
        <v>53</v>
      </c>
      <c r="Y93" s="166">
        <v>0.32900000000000001</v>
      </c>
      <c r="Z93" s="160">
        <v>0.32</v>
      </c>
      <c r="AA93" s="160">
        <v>0.502</v>
      </c>
      <c r="AB93" s="164" t="s">
        <v>52</v>
      </c>
      <c r="AC93" s="167" t="s">
        <v>53</v>
      </c>
      <c r="AD93" s="159">
        <v>0.13500000000000001</v>
      </c>
      <c r="AE93" s="160">
        <v>0.128</v>
      </c>
      <c r="AF93" s="160">
        <v>0.26900000000000002</v>
      </c>
      <c r="AG93" s="164" t="s">
        <v>52</v>
      </c>
      <c r="AH93" s="165" t="s">
        <v>53</v>
      </c>
      <c r="AI93" s="111">
        <v>0.71100000000000008</v>
      </c>
      <c r="AJ93" s="112">
        <v>0.69700000000000006</v>
      </c>
      <c r="AK93" s="111">
        <v>0.71100000000000008</v>
      </c>
      <c r="AL93" s="90" t="s">
        <v>110</v>
      </c>
      <c r="AM93" s="114" t="s">
        <v>74</v>
      </c>
      <c r="AN93" s="113">
        <v>0.66300000000000003</v>
      </c>
      <c r="AO93" s="112">
        <v>0.61799999999999999</v>
      </c>
      <c r="AP93" s="112">
        <v>0.66500000000000004</v>
      </c>
      <c r="AQ93" s="90" t="s">
        <v>110</v>
      </c>
      <c r="AR93" s="114" t="s">
        <v>74</v>
      </c>
      <c r="AS93" s="111">
        <v>4.8000000000000008E-2</v>
      </c>
      <c r="AT93" s="112">
        <v>7.9000000000000015E-2</v>
      </c>
      <c r="AU93" s="112">
        <v>4.6000000000000006E-2</v>
      </c>
      <c r="AV93" s="108" t="s">
        <v>52</v>
      </c>
      <c r="AW93" s="109" t="s">
        <v>53</v>
      </c>
      <c r="AX93" s="111">
        <v>0.77300000000000002</v>
      </c>
      <c r="AY93" s="112">
        <v>0.76600000000000001</v>
      </c>
      <c r="AZ93" s="112">
        <v>0.77400000000000002</v>
      </c>
      <c r="BA93" s="131" t="s">
        <v>108</v>
      </c>
      <c r="BB93" s="143" t="s">
        <v>74</v>
      </c>
      <c r="BC93" s="111">
        <v>2E-3</v>
      </c>
      <c r="BD93" s="112">
        <v>2.1999999999999999E-2</v>
      </c>
      <c r="BE93" s="112">
        <v>1E-3</v>
      </c>
      <c r="BF93" s="108" t="s">
        <v>108</v>
      </c>
      <c r="BG93" s="109" t="s">
        <v>74</v>
      </c>
      <c r="BH93" s="107">
        <v>7.8E-2</v>
      </c>
      <c r="BI93" s="89">
        <v>8.5000000000000006E-2</v>
      </c>
      <c r="BJ93" s="89">
        <v>7.8E-2</v>
      </c>
      <c r="BK93" s="117" t="s">
        <v>52</v>
      </c>
      <c r="BL93" s="118" t="s">
        <v>53</v>
      </c>
    </row>
    <row r="94" spans="1:64" ht="24" customHeight="1" thickBot="1" x14ac:dyDescent="0.3">
      <c r="A94" s="310"/>
      <c r="B94" s="100" t="s">
        <v>3</v>
      </c>
      <c r="C94" s="52">
        <v>40768.31</v>
      </c>
      <c r="D94" s="52">
        <v>36000</v>
      </c>
      <c r="E94" s="54">
        <v>41926.83</v>
      </c>
      <c r="F94" s="52">
        <v>36000</v>
      </c>
      <c r="G94" s="54">
        <v>40729.58</v>
      </c>
      <c r="H94" s="53">
        <v>36000</v>
      </c>
      <c r="I94" s="72" t="s">
        <v>52</v>
      </c>
      <c r="J94" s="74" t="s">
        <v>55</v>
      </c>
      <c r="K94" s="328"/>
      <c r="L94" s="329"/>
      <c r="M94" s="332"/>
      <c r="N94" s="333"/>
      <c r="O94" s="58">
        <v>0.17299999999999999</v>
      </c>
      <c r="P94" s="57">
        <v>0.31</v>
      </c>
      <c r="Q94" s="56">
        <v>0.16800000000000001</v>
      </c>
      <c r="R94" s="70" t="s">
        <v>52</v>
      </c>
      <c r="S94" s="71" t="s">
        <v>53</v>
      </c>
      <c r="T94" s="359" t="s">
        <v>56</v>
      </c>
      <c r="U94" s="360"/>
      <c r="V94" s="360"/>
      <c r="W94" s="360"/>
      <c r="X94" s="361"/>
      <c r="Y94" s="368" t="s">
        <v>56</v>
      </c>
      <c r="Z94" s="360"/>
      <c r="AA94" s="360"/>
      <c r="AB94" s="360"/>
      <c r="AC94" s="369"/>
      <c r="AD94" s="359" t="s">
        <v>56</v>
      </c>
      <c r="AE94" s="360"/>
      <c r="AF94" s="360"/>
      <c r="AG94" s="360"/>
      <c r="AH94" s="361"/>
      <c r="AI94" s="56">
        <v>0.75800000000000012</v>
      </c>
      <c r="AJ94" s="57">
        <v>0.69500000000000006</v>
      </c>
      <c r="AK94" s="56">
        <v>0.75900000000000012</v>
      </c>
      <c r="AL94" s="72" t="s">
        <v>52</v>
      </c>
      <c r="AM94" s="74" t="s">
        <v>53</v>
      </c>
      <c r="AN94" s="58">
        <v>0.70500000000000007</v>
      </c>
      <c r="AO94" s="57">
        <v>0.61099999999999999</v>
      </c>
      <c r="AP94" s="57">
        <v>0.70900000000000007</v>
      </c>
      <c r="AQ94" s="72" t="s">
        <v>52</v>
      </c>
      <c r="AR94" s="74" t="s">
        <v>53</v>
      </c>
      <c r="AS94" s="56">
        <v>5.2999999999999999E-2</v>
      </c>
      <c r="AT94" s="57">
        <v>8.4000000000000005E-2</v>
      </c>
      <c r="AU94" s="57">
        <v>0.05</v>
      </c>
      <c r="AV94" s="72" t="s">
        <v>52</v>
      </c>
      <c r="AW94" s="74" t="s">
        <v>53</v>
      </c>
      <c r="AX94" s="56">
        <v>0.79</v>
      </c>
      <c r="AY94" s="57">
        <v>0.78100000000000003</v>
      </c>
      <c r="AZ94" s="57">
        <v>0.79100000000000004</v>
      </c>
      <c r="BA94" s="71" t="s">
        <v>108</v>
      </c>
      <c r="BB94" s="145" t="s">
        <v>53</v>
      </c>
      <c r="BC94" s="56">
        <v>2E-3</v>
      </c>
      <c r="BD94" s="57">
        <v>2.1000000000000001E-2</v>
      </c>
      <c r="BE94" s="57">
        <v>1E-3</v>
      </c>
      <c r="BF94" s="70" t="s">
        <v>108</v>
      </c>
      <c r="BG94" s="78" t="s">
        <v>74</v>
      </c>
      <c r="BH94" s="282" t="s">
        <v>56</v>
      </c>
      <c r="BI94" s="283"/>
      <c r="BJ94" s="283"/>
      <c r="BK94" s="283"/>
      <c r="BL94" s="284"/>
    </row>
    <row r="95" spans="1:64" ht="24" customHeight="1" thickBot="1" x14ac:dyDescent="0.3">
      <c r="A95" s="310"/>
      <c r="B95" s="100" t="s">
        <v>4</v>
      </c>
      <c r="C95" s="52">
        <v>37310.94</v>
      </c>
      <c r="D95" s="52">
        <v>32000</v>
      </c>
      <c r="E95" s="54">
        <v>39994.74</v>
      </c>
      <c r="F95" s="52">
        <v>26000</v>
      </c>
      <c r="G95" s="54">
        <v>37250.07</v>
      </c>
      <c r="H95" s="53">
        <v>32000</v>
      </c>
      <c r="I95" s="72" t="s">
        <v>110</v>
      </c>
      <c r="J95" s="74" t="s">
        <v>53</v>
      </c>
      <c r="K95" s="328"/>
      <c r="L95" s="329"/>
      <c r="M95" s="332"/>
      <c r="N95" s="333"/>
      <c r="O95" s="58">
        <v>0.191</v>
      </c>
      <c r="P95" s="57">
        <v>0.35799999999999998</v>
      </c>
      <c r="Q95" s="56">
        <v>0.186</v>
      </c>
      <c r="R95" s="70" t="s">
        <v>52</v>
      </c>
      <c r="S95" s="71" t="s">
        <v>53</v>
      </c>
      <c r="T95" s="362"/>
      <c r="U95" s="363"/>
      <c r="V95" s="363"/>
      <c r="W95" s="363"/>
      <c r="X95" s="364"/>
      <c r="Y95" s="370"/>
      <c r="Z95" s="363"/>
      <c r="AA95" s="363"/>
      <c r="AB95" s="363"/>
      <c r="AC95" s="371"/>
      <c r="AD95" s="362"/>
      <c r="AE95" s="363"/>
      <c r="AF95" s="363"/>
      <c r="AG95" s="363"/>
      <c r="AH95" s="364"/>
      <c r="AI95" s="56">
        <v>0.75500000000000012</v>
      </c>
      <c r="AJ95" s="57">
        <v>0.71500000000000008</v>
      </c>
      <c r="AK95" s="56">
        <v>0.75600000000000012</v>
      </c>
      <c r="AL95" s="70" t="s">
        <v>109</v>
      </c>
      <c r="AM95" s="78" t="s">
        <v>74</v>
      </c>
      <c r="AN95" s="58">
        <v>0.70000000000000007</v>
      </c>
      <c r="AO95" s="57">
        <v>0.64600000000000002</v>
      </c>
      <c r="AP95" s="57">
        <v>0.70200000000000007</v>
      </c>
      <c r="AQ95" s="70" t="s">
        <v>109</v>
      </c>
      <c r="AR95" s="78" t="s">
        <v>74</v>
      </c>
      <c r="AS95" s="56">
        <v>5.5E-2</v>
      </c>
      <c r="AT95" s="57">
        <v>6.9000000000000006E-2</v>
      </c>
      <c r="AU95" s="57">
        <v>5.3999999999999999E-2</v>
      </c>
      <c r="AV95" s="70" t="s">
        <v>109</v>
      </c>
      <c r="AW95" s="78" t="s">
        <v>74</v>
      </c>
      <c r="AX95" s="56">
        <v>0.77800000000000002</v>
      </c>
      <c r="AY95" s="57">
        <v>0.748</v>
      </c>
      <c r="AZ95" s="57">
        <v>0.77900000000000003</v>
      </c>
      <c r="BA95" s="71" t="s">
        <v>108</v>
      </c>
      <c r="BB95" s="145" t="s">
        <v>74</v>
      </c>
      <c r="BC95" s="56">
        <v>1E-3</v>
      </c>
      <c r="BD95" s="57">
        <v>2.4E-2</v>
      </c>
      <c r="BE95" s="57">
        <v>0</v>
      </c>
      <c r="BF95" s="70" t="s">
        <v>108</v>
      </c>
      <c r="BG95" s="78" t="s">
        <v>74</v>
      </c>
      <c r="BH95" s="285"/>
      <c r="BI95" s="286"/>
      <c r="BJ95" s="286"/>
      <c r="BK95" s="286"/>
      <c r="BL95" s="287"/>
    </row>
    <row r="96" spans="1:64" ht="24" customHeight="1" thickBot="1" x14ac:dyDescent="0.3">
      <c r="A96" s="310"/>
      <c r="B96" s="100" t="s">
        <v>5</v>
      </c>
      <c r="C96" s="52">
        <v>34385.370000000003</v>
      </c>
      <c r="D96" s="52">
        <v>30456</v>
      </c>
      <c r="E96" s="54">
        <v>37428.5</v>
      </c>
      <c r="F96" s="52">
        <v>25815.5</v>
      </c>
      <c r="G96" s="54">
        <v>34314.559999999998</v>
      </c>
      <c r="H96" s="53">
        <v>30533</v>
      </c>
      <c r="I96" s="72" t="s">
        <v>109</v>
      </c>
      <c r="J96" s="74" t="s">
        <v>74</v>
      </c>
      <c r="K96" s="328"/>
      <c r="L96" s="329"/>
      <c r="M96" s="332"/>
      <c r="N96" s="333"/>
      <c r="O96" s="58">
        <v>0.23</v>
      </c>
      <c r="P96" s="57">
        <v>0.35599999999999998</v>
      </c>
      <c r="Q96" s="56">
        <v>0.22700000000000001</v>
      </c>
      <c r="R96" s="70" t="s">
        <v>52</v>
      </c>
      <c r="S96" s="71" t="s">
        <v>53</v>
      </c>
      <c r="T96" s="362"/>
      <c r="U96" s="363"/>
      <c r="V96" s="363"/>
      <c r="W96" s="363"/>
      <c r="X96" s="364"/>
      <c r="Y96" s="370"/>
      <c r="Z96" s="363"/>
      <c r="AA96" s="363"/>
      <c r="AB96" s="363"/>
      <c r="AC96" s="371"/>
      <c r="AD96" s="362"/>
      <c r="AE96" s="363"/>
      <c r="AF96" s="363"/>
      <c r="AG96" s="363"/>
      <c r="AH96" s="364"/>
      <c r="AI96" s="56">
        <v>0.7390000000000001</v>
      </c>
      <c r="AJ96" s="57">
        <v>0.67800000000000005</v>
      </c>
      <c r="AK96" s="56">
        <v>0.7400000000000001</v>
      </c>
      <c r="AL96" s="72" t="s">
        <v>109</v>
      </c>
      <c r="AM96" s="74" t="s">
        <v>74</v>
      </c>
      <c r="AN96" s="58">
        <v>0.65700000000000003</v>
      </c>
      <c r="AO96" s="57">
        <v>0.59799999999999998</v>
      </c>
      <c r="AP96" s="57">
        <v>0.65900000000000003</v>
      </c>
      <c r="AQ96" s="72" t="s">
        <v>109</v>
      </c>
      <c r="AR96" s="74" t="s">
        <v>74</v>
      </c>
      <c r="AS96" s="56">
        <v>8.2000000000000003E-2</v>
      </c>
      <c r="AT96" s="57">
        <v>0.08</v>
      </c>
      <c r="AU96" s="57">
        <v>8.1000000000000003E-2</v>
      </c>
      <c r="AV96" s="72" t="s">
        <v>109</v>
      </c>
      <c r="AW96" s="74" t="s">
        <v>74</v>
      </c>
      <c r="AX96" s="56">
        <v>0.76</v>
      </c>
      <c r="AY96" s="57">
        <v>0.755</v>
      </c>
      <c r="AZ96" s="57">
        <v>0.76100000000000001</v>
      </c>
      <c r="BA96" s="69" t="s">
        <v>108</v>
      </c>
      <c r="BB96" s="97" t="s">
        <v>74</v>
      </c>
      <c r="BC96" s="282" t="s">
        <v>56</v>
      </c>
      <c r="BD96" s="283"/>
      <c r="BE96" s="283"/>
      <c r="BF96" s="283"/>
      <c r="BG96" s="284"/>
      <c r="BH96" s="285"/>
      <c r="BI96" s="286"/>
      <c r="BJ96" s="286"/>
      <c r="BK96" s="286"/>
      <c r="BL96" s="287"/>
    </row>
    <row r="97" spans="1:64" ht="24" customHeight="1" thickBot="1" x14ac:dyDescent="0.3">
      <c r="A97" s="310"/>
      <c r="B97" s="101" t="s">
        <v>6</v>
      </c>
      <c r="C97" s="80">
        <v>30358.31</v>
      </c>
      <c r="D97" s="80">
        <v>28000</v>
      </c>
      <c r="E97" s="81">
        <v>36126.03</v>
      </c>
      <c r="F97" s="80">
        <v>32756</v>
      </c>
      <c r="G97" s="81">
        <v>30179.9</v>
      </c>
      <c r="H97" s="82">
        <v>27709</v>
      </c>
      <c r="I97" s="83" t="s">
        <v>52</v>
      </c>
      <c r="J97" s="87" t="s">
        <v>53</v>
      </c>
      <c r="K97" s="330"/>
      <c r="L97" s="331"/>
      <c r="M97" s="334"/>
      <c r="N97" s="335"/>
      <c r="O97" s="130">
        <v>0.20300000000000001</v>
      </c>
      <c r="P97" s="126">
        <v>0.28000000000000003</v>
      </c>
      <c r="Q97" s="130">
        <v>0.2</v>
      </c>
      <c r="R97" s="85" t="s">
        <v>52</v>
      </c>
      <c r="S97" s="121" t="s">
        <v>53</v>
      </c>
      <c r="T97" s="365"/>
      <c r="U97" s="366"/>
      <c r="V97" s="366"/>
      <c r="W97" s="366"/>
      <c r="X97" s="367"/>
      <c r="Y97" s="372"/>
      <c r="Z97" s="366"/>
      <c r="AA97" s="366"/>
      <c r="AB97" s="366"/>
      <c r="AC97" s="373"/>
      <c r="AD97" s="365"/>
      <c r="AE97" s="366"/>
      <c r="AF97" s="366"/>
      <c r="AG97" s="366"/>
      <c r="AH97" s="367"/>
      <c r="AI97" s="59">
        <v>0.74400000000000011</v>
      </c>
      <c r="AJ97" s="60">
        <v>0.67400000000000004</v>
      </c>
      <c r="AK97" s="59">
        <v>0.74600000000000011</v>
      </c>
      <c r="AL97" s="83" t="s">
        <v>52</v>
      </c>
      <c r="AM97" s="87" t="s">
        <v>53</v>
      </c>
      <c r="AN97" s="61">
        <v>0.65300000000000002</v>
      </c>
      <c r="AO97" s="60">
        <v>0.57800000000000007</v>
      </c>
      <c r="AP97" s="60">
        <v>0.65500000000000003</v>
      </c>
      <c r="AQ97" s="83" t="s">
        <v>52</v>
      </c>
      <c r="AR97" s="87" t="s">
        <v>53</v>
      </c>
      <c r="AS97" s="59">
        <v>9.0999999999999984E-2</v>
      </c>
      <c r="AT97" s="60">
        <v>9.6000000000000002E-2</v>
      </c>
      <c r="AU97" s="60">
        <v>9.0999999999999984E-2</v>
      </c>
      <c r="AV97" s="83" t="s">
        <v>109</v>
      </c>
      <c r="AW97" s="87" t="s">
        <v>74</v>
      </c>
      <c r="AX97" s="59">
        <v>0.79500000000000004</v>
      </c>
      <c r="AY97" s="60">
        <v>0.84499999999999997</v>
      </c>
      <c r="AZ97" s="60">
        <v>0.79400000000000004</v>
      </c>
      <c r="BA97" s="88" t="s">
        <v>52</v>
      </c>
      <c r="BB97" s="146" t="s">
        <v>53</v>
      </c>
      <c r="BC97" s="288"/>
      <c r="BD97" s="289"/>
      <c r="BE97" s="289"/>
      <c r="BF97" s="289"/>
      <c r="BG97" s="290"/>
      <c r="BH97" s="288"/>
      <c r="BI97" s="289"/>
      <c r="BJ97" s="289"/>
      <c r="BK97" s="289"/>
      <c r="BL97" s="290"/>
    </row>
    <row r="98" spans="1:64" ht="26.25" customHeight="1" thickBot="1" x14ac:dyDescent="0.3">
      <c r="A98" s="327" t="s">
        <v>82</v>
      </c>
      <c r="B98" s="100" t="s">
        <v>2</v>
      </c>
      <c r="C98" s="52">
        <v>53202.48</v>
      </c>
      <c r="D98" s="52">
        <v>46000</v>
      </c>
      <c r="E98" s="54">
        <v>55742.95</v>
      </c>
      <c r="F98" s="52">
        <v>49000</v>
      </c>
      <c r="G98" s="54">
        <v>52717.35</v>
      </c>
      <c r="H98" s="53">
        <v>46000</v>
      </c>
      <c r="I98" s="72" t="s">
        <v>52</v>
      </c>
      <c r="J98" s="74" t="s">
        <v>55</v>
      </c>
      <c r="K98" s="328" t="s">
        <v>56</v>
      </c>
      <c r="L98" s="329"/>
      <c r="M98" s="332" t="s">
        <v>56</v>
      </c>
      <c r="N98" s="333"/>
      <c r="O98" s="79">
        <v>0.11799999999999999</v>
      </c>
      <c r="P98" s="73">
        <v>0.111</v>
      </c>
      <c r="Q98" s="50">
        <v>0.11899999999999999</v>
      </c>
      <c r="R98" s="70" t="s">
        <v>108</v>
      </c>
      <c r="S98" s="71" t="s">
        <v>74</v>
      </c>
      <c r="T98" s="159">
        <v>0.17</v>
      </c>
      <c r="U98" s="160">
        <v>0.16800000000000001</v>
      </c>
      <c r="V98" s="160">
        <v>0.18099999999999999</v>
      </c>
      <c r="W98" s="164" t="s">
        <v>52</v>
      </c>
      <c r="X98" s="165" t="s">
        <v>53</v>
      </c>
      <c r="Y98" s="166">
        <v>0.28499999999999998</v>
      </c>
      <c r="Z98" s="160">
        <v>0.26900000000000002</v>
      </c>
      <c r="AA98" s="160">
        <v>0.36</v>
      </c>
      <c r="AB98" s="164" t="s">
        <v>52</v>
      </c>
      <c r="AC98" s="167" t="s">
        <v>53</v>
      </c>
      <c r="AD98" s="159">
        <v>0.10299999999999999</v>
      </c>
      <c r="AE98" s="160">
        <v>0.105</v>
      </c>
      <c r="AF98" s="160">
        <v>9.6000000000000002E-2</v>
      </c>
      <c r="AG98" s="164" t="s">
        <v>52</v>
      </c>
      <c r="AH98" s="165" t="s">
        <v>53</v>
      </c>
      <c r="AI98" s="56">
        <v>0.7370000000000001</v>
      </c>
      <c r="AJ98" s="57">
        <v>0.71100000000000008</v>
      </c>
      <c r="AK98" s="56">
        <v>0.7420000000000001</v>
      </c>
      <c r="AL98" s="70" t="s">
        <v>52</v>
      </c>
      <c r="AM98" s="78" t="s">
        <v>53</v>
      </c>
      <c r="AN98" s="58">
        <v>0.67900000000000005</v>
      </c>
      <c r="AO98" s="57">
        <v>0.65</v>
      </c>
      <c r="AP98" s="57">
        <v>0.68600000000000005</v>
      </c>
      <c r="AQ98" s="70" t="s">
        <v>52</v>
      </c>
      <c r="AR98" s="78" t="s">
        <v>53</v>
      </c>
      <c r="AS98" s="56">
        <v>5.8000000000000003E-2</v>
      </c>
      <c r="AT98" s="57">
        <v>6.0999999999999992E-2</v>
      </c>
      <c r="AU98" s="57">
        <v>5.6000000000000001E-2</v>
      </c>
      <c r="AV98" s="72" t="s">
        <v>110</v>
      </c>
      <c r="AW98" s="74" t="s">
        <v>74</v>
      </c>
      <c r="AX98" s="56">
        <v>0.76600000000000001</v>
      </c>
      <c r="AY98" s="57">
        <v>0.78300000000000003</v>
      </c>
      <c r="AZ98" s="57">
        <v>0.76300000000000001</v>
      </c>
      <c r="BA98" s="95" t="s">
        <v>108</v>
      </c>
      <c r="BB98" s="145" t="s">
        <v>74</v>
      </c>
      <c r="BC98" s="56">
        <v>4.0000000000000001E-3</v>
      </c>
      <c r="BD98" s="57">
        <v>1.7999999999999999E-2</v>
      </c>
      <c r="BE98" s="57">
        <v>1E-3</v>
      </c>
      <c r="BF98" s="72" t="s">
        <v>52</v>
      </c>
      <c r="BG98" s="74" t="s">
        <v>55</v>
      </c>
      <c r="BH98" s="50">
        <v>0.152</v>
      </c>
      <c r="BI98" s="73">
        <v>0.20599999999999999</v>
      </c>
      <c r="BJ98" s="73">
        <v>0.14299999999999999</v>
      </c>
      <c r="BK98" s="96" t="s">
        <v>52</v>
      </c>
      <c r="BL98" s="97" t="s">
        <v>53</v>
      </c>
    </row>
    <row r="99" spans="1:64" ht="26.25" customHeight="1" thickBot="1" x14ac:dyDescent="0.3">
      <c r="A99" s="310"/>
      <c r="B99" s="100" t="s">
        <v>3</v>
      </c>
      <c r="C99" s="52">
        <v>45409.82</v>
      </c>
      <c r="D99" s="52">
        <v>40000</v>
      </c>
      <c r="E99" s="54">
        <v>44502.79</v>
      </c>
      <c r="F99" s="52">
        <v>38000</v>
      </c>
      <c r="G99" s="54">
        <v>45581.25</v>
      </c>
      <c r="H99" s="53">
        <v>40000</v>
      </c>
      <c r="I99" s="72" t="s">
        <v>52</v>
      </c>
      <c r="J99" s="74" t="s">
        <v>55</v>
      </c>
      <c r="K99" s="328"/>
      <c r="L99" s="329"/>
      <c r="M99" s="332"/>
      <c r="N99" s="333"/>
      <c r="O99" s="58">
        <v>0.125</v>
      </c>
      <c r="P99" s="57">
        <v>0.13300000000000001</v>
      </c>
      <c r="Q99" s="56">
        <v>0.123</v>
      </c>
      <c r="R99" s="70" t="s">
        <v>52</v>
      </c>
      <c r="S99" s="71" t="s">
        <v>53</v>
      </c>
      <c r="T99" s="359" t="s">
        <v>56</v>
      </c>
      <c r="U99" s="360"/>
      <c r="V99" s="360"/>
      <c r="W99" s="360"/>
      <c r="X99" s="361"/>
      <c r="Y99" s="368" t="s">
        <v>56</v>
      </c>
      <c r="Z99" s="360"/>
      <c r="AA99" s="360"/>
      <c r="AB99" s="360"/>
      <c r="AC99" s="369"/>
      <c r="AD99" s="359" t="s">
        <v>56</v>
      </c>
      <c r="AE99" s="360"/>
      <c r="AF99" s="360"/>
      <c r="AG99" s="360"/>
      <c r="AH99" s="361"/>
      <c r="AI99" s="56">
        <v>0.79100000000000004</v>
      </c>
      <c r="AJ99" s="57">
        <v>0.7410000000000001</v>
      </c>
      <c r="AK99" s="56">
        <v>0.80200000000000005</v>
      </c>
      <c r="AL99" s="70" t="s">
        <v>52</v>
      </c>
      <c r="AM99" s="74" t="s">
        <v>53</v>
      </c>
      <c r="AN99" s="58">
        <v>0.748</v>
      </c>
      <c r="AO99" s="57">
        <v>0.70000000000000007</v>
      </c>
      <c r="AP99" s="57">
        <v>0.75800000000000001</v>
      </c>
      <c r="AQ99" s="70" t="s">
        <v>52</v>
      </c>
      <c r="AR99" s="74" t="s">
        <v>53</v>
      </c>
      <c r="AS99" s="56">
        <v>4.3000000000000003E-2</v>
      </c>
      <c r="AT99" s="57">
        <v>4.1000000000000002E-2</v>
      </c>
      <c r="AU99" s="57">
        <v>4.3999999999999997E-2</v>
      </c>
      <c r="AV99" s="70" t="s">
        <v>52</v>
      </c>
      <c r="AW99" s="74" t="s">
        <v>53</v>
      </c>
      <c r="AX99" s="56">
        <v>0.78500000000000003</v>
      </c>
      <c r="AY99" s="57">
        <v>0.85299999999999998</v>
      </c>
      <c r="AZ99" s="57">
        <v>0.77100000000000002</v>
      </c>
      <c r="BA99" s="71" t="s">
        <v>52</v>
      </c>
      <c r="BB99" s="145" t="s">
        <v>53</v>
      </c>
      <c r="BC99" s="56">
        <v>6.0000000000000001E-3</v>
      </c>
      <c r="BD99" s="57">
        <v>3.5999999999999997E-2</v>
      </c>
      <c r="BE99" s="57">
        <v>1E-3</v>
      </c>
      <c r="BF99" s="70" t="s">
        <v>52</v>
      </c>
      <c r="BG99" s="78" t="s">
        <v>55</v>
      </c>
      <c r="BH99" s="282" t="s">
        <v>56</v>
      </c>
      <c r="BI99" s="283"/>
      <c r="BJ99" s="283"/>
      <c r="BK99" s="283"/>
      <c r="BL99" s="284"/>
    </row>
    <row r="100" spans="1:64" ht="26.25" customHeight="1" thickBot="1" x14ac:dyDescent="0.3">
      <c r="A100" s="310"/>
      <c r="B100" s="100" t="s">
        <v>4</v>
      </c>
      <c r="C100" s="52">
        <v>41079.129999999997</v>
      </c>
      <c r="D100" s="52">
        <v>37200</v>
      </c>
      <c r="E100" s="54">
        <v>42772.72</v>
      </c>
      <c r="F100" s="52">
        <v>37702.86</v>
      </c>
      <c r="G100" s="54">
        <v>40719.58</v>
      </c>
      <c r="H100" s="53">
        <v>37000</v>
      </c>
      <c r="I100" s="72" t="s">
        <v>110</v>
      </c>
      <c r="J100" s="74" t="s">
        <v>53</v>
      </c>
      <c r="K100" s="328"/>
      <c r="L100" s="329"/>
      <c r="M100" s="332"/>
      <c r="N100" s="333"/>
      <c r="O100" s="58">
        <v>0.128</v>
      </c>
      <c r="P100" s="57">
        <v>0.13100000000000001</v>
      </c>
      <c r="Q100" s="56">
        <v>0.127</v>
      </c>
      <c r="R100" s="70" t="s">
        <v>108</v>
      </c>
      <c r="S100" s="71" t="s">
        <v>74</v>
      </c>
      <c r="T100" s="362"/>
      <c r="U100" s="363"/>
      <c r="V100" s="363"/>
      <c r="W100" s="363"/>
      <c r="X100" s="364"/>
      <c r="Y100" s="370"/>
      <c r="Z100" s="363"/>
      <c r="AA100" s="363"/>
      <c r="AB100" s="363"/>
      <c r="AC100" s="371"/>
      <c r="AD100" s="362"/>
      <c r="AE100" s="363"/>
      <c r="AF100" s="363"/>
      <c r="AG100" s="363"/>
      <c r="AH100" s="364"/>
      <c r="AI100" s="56">
        <v>0.78200000000000003</v>
      </c>
      <c r="AJ100" s="57">
        <v>0.72700000000000009</v>
      </c>
      <c r="AK100" s="56">
        <v>0.79600000000000004</v>
      </c>
      <c r="AL100" s="70" t="s">
        <v>52</v>
      </c>
      <c r="AM100" s="74" t="s">
        <v>53</v>
      </c>
      <c r="AN100" s="58">
        <v>0.73899999999999999</v>
      </c>
      <c r="AO100" s="57">
        <v>0.68400000000000005</v>
      </c>
      <c r="AP100" s="57">
        <v>0.751</v>
      </c>
      <c r="AQ100" s="70" t="s">
        <v>52</v>
      </c>
      <c r="AR100" s="78" t="s">
        <v>53</v>
      </c>
      <c r="AS100" s="56">
        <v>4.3000000000000003E-2</v>
      </c>
      <c r="AT100" s="57">
        <v>4.3000000000000003E-2</v>
      </c>
      <c r="AU100" s="57">
        <v>4.4999999999999998E-2</v>
      </c>
      <c r="AV100" s="70" t="s">
        <v>52</v>
      </c>
      <c r="AW100" s="74" t="s">
        <v>53</v>
      </c>
      <c r="AX100" s="56">
        <v>0.78700000000000003</v>
      </c>
      <c r="AY100" s="57">
        <v>0.81899999999999995</v>
      </c>
      <c r="AZ100" s="57">
        <v>0.78100000000000003</v>
      </c>
      <c r="BA100" s="71" t="s">
        <v>52</v>
      </c>
      <c r="BB100" s="145" t="s">
        <v>53</v>
      </c>
      <c r="BC100" s="56">
        <v>2E-3</v>
      </c>
      <c r="BD100" s="57">
        <v>0.01</v>
      </c>
      <c r="BE100" s="57">
        <v>1E-3</v>
      </c>
      <c r="BF100" s="70" t="s">
        <v>52</v>
      </c>
      <c r="BG100" s="78" t="s">
        <v>55</v>
      </c>
      <c r="BH100" s="285"/>
      <c r="BI100" s="286"/>
      <c r="BJ100" s="286"/>
      <c r="BK100" s="286"/>
      <c r="BL100" s="287"/>
    </row>
    <row r="101" spans="1:64" ht="26.25" customHeight="1" thickBot="1" x14ac:dyDescent="0.3">
      <c r="A101" s="310"/>
      <c r="B101" s="100" t="s">
        <v>5</v>
      </c>
      <c r="C101" s="52">
        <v>38122.82</v>
      </c>
      <c r="D101" s="52">
        <v>35000</v>
      </c>
      <c r="E101" s="54">
        <v>38797.910000000003</v>
      </c>
      <c r="F101" s="52">
        <v>35000</v>
      </c>
      <c r="G101" s="54">
        <v>37961.99</v>
      </c>
      <c r="H101" s="53">
        <v>35000</v>
      </c>
      <c r="I101" s="72" t="s">
        <v>109</v>
      </c>
      <c r="J101" s="74" t="s">
        <v>74</v>
      </c>
      <c r="K101" s="328"/>
      <c r="L101" s="329"/>
      <c r="M101" s="332"/>
      <c r="N101" s="333"/>
      <c r="O101" s="58">
        <v>0.159</v>
      </c>
      <c r="P101" s="57">
        <v>0.14399999999999999</v>
      </c>
      <c r="Q101" s="56">
        <v>0.16300000000000001</v>
      </c>
      <c r="R101" s="70" t="s">
        <v>52</v>
      </c>
      <c r="S101" s="71" t="s">
        <v>53</v>
      </c>
      <c r="T101" s="362"/>
      <c r="U101" s="363"/>
      <c r="V101" s="363"/>
      <c r="W101" s="363"/>
      <c r="X101" s="364"/>
      <c r="Y101" s="370"/>
      <c r="Z101" s="363"/>
      <c r="AA101" s="363"/>
      <c r="AB101" s="363"/>
      <c r="AC101" s="371"/>
      <c r="AD101" s="362"/>
      <c r="AE101" s="363"/>
      <c r="AF101" s="363"/>
      <c r="AG101" s="363"/>
      <c r="AH101" s="364"/>
      <c r="AI101" s="56">
        <v>0.76100000000000012</v>
      </c>
      <c r="AJ101" s="57">
        <v>0.70500000000000007</v>
      </c>
      <c r="AK101" s="56">
        <v>0.77500000000000013</v>
      </c>
      <c r="AL101" s="70" t="s">
        <v>52</v>
      </c>
      <c r="AM101" s="74" t="s">
        <v>53</v>
      </c>
      <c r="AN101" s="58">
        <v>0.68700000000000006</v>
      </c>
      <c r="AO101" s="57">
        <v>0.64</v>
      </c>
      <c r="AP101" s="57">
        <v>0.69900000000000007</v>
      </c>
      <c r="AQ101" s="70" t="s">
        <v>52</v>
      </c>
      <c r="AR101" s="78" t="s">
        <v>53</v>
      </c>
      <c r="AS101" s="56">
        <v>7.3999999999999996E-2</v>
      </c>
      <c r="AT101" s="57">
        <v>6.5000000000000002E-2</v>
      </c>
      <c r="AU101" s="57">
        <v>7.5999999999999998E-2</v>
      </c>
      <c r="AV101" s="70" t="s">
        <v>52</v>
      </c>
      <c r="AW101" s="74" t="s">
        <v>53</v>
      </c>
      <c r="AX101" s="56">
        <v>0.76</v>
      </c>
      <c r="AY101" s="57">
        <v>0.80600000000000005</v>
      </c>
      <c r="AZ101" s="57">
        <v>0.749</v>
      </c>
      <c r="BA101" s="71" t="s">
        <v>52</v>
      </c>
      <c r="BB101" s="145" t="s">
        <v>53</v>
      </c>
      <c r="BC101" s="282" t="s">
        <v>56</v>
      </c>
      <c r="BD101" s="283"/>
      <c r="BE101" s="283"/>
      <c r="BF101" s="283"/>
      <c r="BG101" s="284"/>
      <c r="BH101" s="285"/>
      <c r="BI101" s="286"/>
      <c r="BJ101" s="286"/>
      <c r="BK101" s="286"/>
      <c r="BL101" s="287"/>
    </row>
    <row r="102" spans="1:64" ht="26.25" customHeight="1" thickBot="1" x14ac:dyDescent="0.3">
      <c r="A102" s="342"/>
      <c r="B102" s="100" t="s">
        <v>6</v>
      </c>
      <c r="C102" s="52">
        <v>32884.400000000001</v>
      </c>
      <c r="D102" s="52">
        <v>30000</v>
      </c>
      <c r="E102" s="54">
        <v>34141.129999999997</v>
      </c>
      <c r="F102" s="52">
        <v>31265</v>
      </c>
      <c r="G102" s="54">
        <v>32573.16</v>
      </c>
      <c r="H102" s="53">
        <v>30000</v>
      </c>
      <c r="I102" s="72" t="s">
        <v>109</v>
      </c>
      <c r="J102" s="74" t="s">
        <v>74</v>
      </c>
      <c r="K102" s="328"/>
      <c r="L102" s="329"/>
      <c r="M102" s="332"/>
      <c r="N102" s="333"/>
      <c r="O102" s="93">
        <v>0.126</v>
      </c>
      <c r="P102" s="73">
        <v>0.125</v>
      </c>
      <c r="Q102" s="50">
        <v>0.127</v>
      </c>
      <c r="R102" s="70" t="s">
        <v>108</v>
      </c>
      <c r="S102" s="71" t="s">
        <v>74</v>
      </c>
      <c r="T102" s="386"/>
      <c r="U102" s="387"/>
      <c r="V102" s="387"/>
      <c r="W102" s="387"/>
      <c r="X102" s="388"/>
      <c r="Y102" s="389"/>
      <c r="Z102" s="387"/>
      <c r="AA102" s="387"/>
      <c r="AB102" s="387"/>
      <c r="AC102" s="390"/>
      <c r="AD102" s="386"/>
      <c r="AE102" s="387"/>
      <c r="AF102" s="387"/>
      <c r="AG102" s="387"/>
      <c r="AH102" s="388"/>
      <c r="AI102" s="56">
        <v>0.78300000000000014</v>
      </c>
      <c r="AJ102" s="57">
        <v>0.7350000000000001</v>
      </c>
      <c r="AK102" s="56">
        <v>0.79500000000000015</v>
      </c>
      <c r="AL102" s="72" t="s">
        <v>52</v>
      </c>
      <c r="AM102" s="74" t="s">
        <v>53</v>
      </c>
      <c r="AN102" s="58">
        <v>0.70800000000000007</v>
      </c>
      <c r="AO102" s="57">
        <v>0.67100000000000004</v>
      </c>
      <c r="AP102" s="57">
        <v>0.71900000000000008</v>
      </c>
      <c r="AQ102" s="72" t="s">
        <v>52</v>
      </c>
      <c r="AR102" s="74" t="s">
        <v>53</v>
      </c>
      <c r="AS102" s="56">
        <v>7.5000000000000011E-2</v>
      </c>
      <c r="AT102" s="57">
        <v>6.4000000000000001E-2</v>
      </c>
      <c r="AU102" s="57">
        <v>7.6000000000000012E-2</v>
      </c>
      <c r="AV102" s="72" t="s">
        <v>52</v>
      </c>
      <c r="AW102" s="74" t="s">
        <v>53</v>
      </c>
      <c r="AX102" s="56">
        <v>0.79700000000000004</v>
      </c>
      <c r="AY102" s="57">
        <v>0.83599999999999997</v>
      </c>
      <c r="AZ102" s="57">
        <v>0.78700000000000003</v>
      </c>
      <c r="BA102" s="69" t="s">
        <v>52</v>
      </c>
      <c r="BB102" s="97" t="s">
        <v>53</v>
      </c>
      <c r="BC102" s="288"/>
      <c r="BD102" s="289"/>
      <c r="BE102" s="289"/>
      <c r="BF102" s="289"/>
      <c r="BG102" s="290"/>
      <c r="BH102" s="288"/>
      <c r="BI102" s="289"/>
      <c r="BJ102" s="289"/>
      <c r="BK102" s="289"/>
      <c r="BL102" s="290"/>
    </row>
    <row r="103" spans="1:64" ht="24" customHeight="1" thickBot="1" x14ac:dyDescent="0.3">
      <c r="A103" s="309" t="s">
        <v>23</v>
      </c>
      <c r="B103" s="102" t="s">
        <v>2</v>
      </c>
      <c r="C103" s="103">
        <v>55915.19</v>
      </c>
      <c r="D103" s="103">
        <v>49000</v>
      </c>
      <c r="E103" s="104">
        <v>64561.14</v>
      </c>
      <c r="F103" s="103">
        <v>57000</v>
      </c>
      <c r="G103" s="104">
        <v>55381.91</v>
      </c>
      <c r="H103" s="105">
        <v>48000</v>
      </c>
      <c r="I103" s="90" t="s">
        <v>52</v>
      </c>
      <c r="J103" s="114" t="s">
        <v>55</v>
      </c>
      <c r="K103" s="344" t="s">
        <v>56</v>
      </c>
      <c r="L103" s="345"/>
      <c r="M103" s="346" t="s">
        <v>56</v>
      </c>
      <c r="N103" s="347"/>
      <c r="O103" s="123">
        <v>0.126</v>
      </c>
      <c r="P103" s="89">
        <v>0.112</v>
      </c>
      <c r="Q103" s="107">
        <v>0.127</v>
      </c>
      <c r="R103" s="108" t="s">
        <v>108</v>
      </c>
      <c r="S103" s="131" t="s">
        <v>74</v>
      </c>
      <c r="T103" s="159">
        <v>0.16200000000000001</v>
      </c>
      <c r="U103" s="160">
        <v>0.16200000000000001</v>
      </c>
      <c r="V103" s="160">
        <v>0.16300000000000001</v>
      </c>
      <c r="W103" s="164" t="s">
        <v>52</v>
      </c>
      <c r="X103" s="165" t="s">
        <v>53</v>
      </c>
      <c r="Y103" s="166">
        <v>0.248</v>
      </c>
      <c r="Z103" s="160">
        <v>0.23899999999999999</v>
      </c>
      <c r="AA103" s="160">
        <v>0.35199999999999998</v>
      </c>
      <c r="AB103" s="164" t="s">
        <v>52</v>
      </c>
      <c r="AC103" s="167" t="s">
        <v>53</v>
      </c>
      <c r="AD103" s="159">
        <v>0.109</v>
      </c>
      <c r="AE103" s="160">
        <v>0.113</v>
      </c>
      <c r="AF103" s="160">
        <v>6.8000000000000005E-2</v>
      </c>
      <c r="AG103" s="164" t="s">
        <v>52</v>
      </c>
      <c r="AH103" s="165" t="s">
        <v>53</v>
      </c>
      <c r="AI103" s="111">
        <v>0.72900000000000009</v>
      </c>
      <c r="AJ103" s="112">
        <v>0.64</v>
      </c>
      <c r="AK103" s="111">
        <v>0.7350000000000001</v>
      </c>
      <c r="AL103" s="108" t="s">
        <v>52</v>
      </c>
      <c r="AM103" s="109" t="s">
        <v>53</v>
      </c>
      <c r="AN103" s="113">
        <v>0.67100000000000004</v>
      </c>
      <c r="AO103" s="112">
        <v>0.58499999999999996</v>
      </c>
      <c r="AP103" s="112">
        <v>0.67800000000000005</v>
      </c>
      <c r="AQ103" s="108" t="s">
        <v>52</v>
      </c>
      <c r="AR103" s="109" t="s">
        <v>53</v>
      </c>
      <c r="AS103" s="111">
        <v>5.8000000000000003E-2</v>
      </c>
      <c r="AT103" s="112">
        <v>5.4999999999999993E-2</v>
      </c>
      <c r="AU103" s="112">
        <v>5.7000000000000002E-2</v>
      </c>
      <c r="AV103" s="90" t="s">
        <v>110</v>
      </c>
      <c r="AW103" s="114" t="s">
        <v>74</v>
      </c>
      <c r="AX103" s="111">
        <v>0.78100000000000003</v>
      </c>
      <c r="AY103" s="112">
        <v>0.74399999999999999</v>
      </c>
      <c r="AZ103" s="112">
        <v>0.78300000000000003</v>
      </c>
      <c r="BA103" s="115" t="s">
        <v>108</v>
      </c>
      <c r="BB103" s="143" t="s">
        <v>74</v>
      </c>
      <c r="BC103" s="111">
        <v>2E-3</v>
      </c>
      <c r="BD103" s="112">
        <v>1.4999999999999999E-2</v>
      </c>
      <c r="BE103" s="112">
        <v>1E-3</v>
      </c>
      <c r="BF103" s="90" t="s">
        <v>52</v>
      </c>
      <c r="BG103" s="114" t="s">
        <v>55</v>
      </c>
      <c r="BH103" s="107">
        <v>0.19600000000000001</v>
      </c>
      <c r="BI103" s="89">
        <v>0.22800000000000001</v>
      </c>
      <c r="BJ103" s="89">
        <v>0.19400000000000001</v>
      </c>
      <c r="BK103" s="117" t="s">
        <v>52</v>
      </c>
      <c r="BL103" s="118" t="s">
        <v>53</v>
      </c>
    </row>
    <row r="104" spans="1:64" ht="24" customHeight="1" thickBot="1" x14ac:dyDescent="0.3">
      <c r="A104" s="310"/>
      <c r="B104" s="100" t="s">
        <v>3</v>
      </c>
      <c r="C104" s="52">
        <v>49387.47</v>
      </c>
      <c r="D104" s="52">
        <v>44000</v>
      </c>
      <c r="E104" s="54">
        <v>50416.18</v>
      </c>
      <c r="F104" s="52">
        <v>46000</v>
      </c>
      <c r="G104" s="54">
        <v>49308.03</v>
      </c>
      <c r="H104" s="53">
        <v>44000</v>
      </c>
      <c r="I104" s="72" t="s">
        <v>52</v>
      </c>
      <c r="J104" s="74" t="s">
        <v>55</v>
      </c>
      <c r="K104" s="328"/>
      <c r="L104" s="329"/>
      <c r="M104" s="332"/>
      <c r="N104" s="333"/>
      <c r="O104" s="58">
        <v>0.126</v>
      </c>
      <c r="P104" s="57">
        <v>0.10199999999999999</v>
      </c>
      <c r="Q104" s="56">
        <v>0.128</v>
      </c>
      <c r="R104" s="70" t="s">
        <v>108</v>
      </c>
      <c r="S104" s="71" t="s">
        <v>74</v>
      </c>
      <c r="T104" s="359" t="s">
        <v>56</v>
      </c>
      <c r="U104" s="360"/>
      <c r="V104" s="360"/>
      <c r="W104" s="360"/>
      <c r="X104" s="361"/>
      <c r="Y104" s="368" t="s">
        <v>56</v>
      </c>
      <c r="Z104" s="360"/>
      <c r="AA104" s="360"/>
      <c r="AB104" s="360"/>
      <c r="AC104" s="369"/>
      <c r="AD104" s="359" t="s">
        <v>56</v>
      </c>
      <c r="AE104" s="360"/>
      <c r="AF104" s="360"/>
      <c r="AG104" s="360"/>
      <c r="AH104" s="361"/>
      <c r="AI104" s="56">
        <v>0.77100000000000013</v>
      </c>
      <c r="AJ104" s="57">
        <v>0.73100000000000009</v>
      </c>
      <c r="AK104" s="56">
        <v>0.77400000000000013</v>
      </c>
      <c r="AL104" s="72" t="s">
        <v>108</v>
      </c>
      <c r="AM104" s="74" t="s">
        <v>74</v>
      </c>
      <c r="AN104" s="58">
        <v>0.71600000000000008</v>
      </c>
      <c r="AO104" s="57">
        <v>0.68700000000000006</v>
      </c>
      <c r="AP104" s="57">
        <v>0.71800000000000008</v>
      </c>
      <c r="AQ104" s="72" t="s">
        <v>108</v>
      </c>
      <c r="AR104" s="74" t="s">
        <v>74</v>
      </c>
      <c r="AS104" s="56">
        <v>5.5E-2</v>
      </c>
      <c r="AT104" s="57">
        <v>4.3999999999999997E-2</v>
      </c>
      <c r="AU104" s="57">
        <v>5.6000000000000001E-2</v>
      </c>
      <c r="AV104" s="72" t="s">
        <v>108</v>
      </c>
      <c r="AW104" s="74" t="s">
        <v>74</v>
      </c>
      <c r="AX104" s="56">
        <v>0.76400000000000001</v>
      </c>
      <c r="AY104" s="57">
        <v>0.81200000000000006</v>
      </c>
      <c r="AZ104" s="57">
        <v>0.76</v>
      </c>
      <c r="BA104" s="69" t="s">
        <v>52</v>
      </c>
      <c r="BB104" s="145" t="s">
        <v>53</v>
      </c>
      <c r="BC104" s="56">
        <v>4.0000000000000001E-3</v>
      </c>
      <c r="BD104" s="57">
        <v>2.1999999999999999E-2</v>
      </c>
      <c r="BE104" s="57">
        <v>2E-3</v>
      </c>
      <c r="BF104" s="70" t="s">
        <v>52</v>
      </c>
      <c r="BG104" s="78" t="s">
        <v>53</v>
      </c>
      <c r="BH104" s="282" t="s">
        <v>56</v>
      </c>
      <c r="BI104" s="283"/>
      <c r="BJ104" s="283"/>
      <c r="BK104" s="283"/>
      <c r="BL104" s="284"/>
    </row>
    <row r="105" spans="1:64" ht="24" customHeight="1" thickBot="1" x14ac:dyDescent="0.3">
      <c r="A105" s="310"/>
      <c r="B105" s="100" t="s">
        <v>4</v>
      </c>
      <c r="C105" s="52">
        <v>42632.17</v>
      </c>
      <c r="D105" s="52">
        <v>40000</v>
      </c>
      <c r="E105" s="54">
        <v>45615.040000000001</v>
      </c>
      <c r="F105" s="52">
        <v>41940</v>
      </c>
      <c r="G105" s="54">
        <v>42375.5</v>
      </c>
      <c r="H105" s="53">
        <v>39772</v>
      </c>
      <c r="I105" s="72" t="s">
        <v>110</v>
      </c>
      <c r="J105" s="74" t="s">
        <v>74</v>
      </c>
      <c r="K105" s="328"/>
      <c r="L105" s="329"/>
      <c r="M105" s="332"/>
      <c r="N105" s="333"/>
      <c r="O105" s="58">
        <v>0.14899999999999999</v>
      </c>
      <c r="P105" s="57">
        <v>0.13500000000000001</v>
      </c>
      <c r="Q105" s="56">
        <v>0.15</v>
      </c>
      <c r="R105" s="70" t="s">
        <v>108</v>
      </c>
      <c r="S105" s="71" t="s">
        <v>74</v>
      </c>
      <c r="T105" s="362"/>
      <c r="U105" s="363"/>
      <c r="V105" s="363"/>
      <c r="W105" s="363"/>
      <c r="X105" s="364"/>
      <c r="Y105" s="370"/>
      <c r="Z105" s="363"/>
      <c r="AA105" s="363"/>
      <c r="AB105" s="363"/>
      <c r="AC105" s="371"/>
      <c r="AD105" s="362"/>
      <c r="AE105" s="363"/>
      <c r="AF105" s="363"/>
      <c r="AG105" s="363"/>
      <c r="AH105" s="364"/>
      <c r="AI105" s="56">
        <v>0.75800000000000012</v>
      </c>
      <c r="AJ105" s="57">
        <v>0.65500000000000003</v>
      </c>
      <c r="AK105" s="56">
        <v>0.76800000000000013</v>
      </c>
      <c r="AL105" s="70" t="s">
        <v>52</v>
      </c>
      <c r="AM105" s="74" t="s">
        <v>53</v>
      </c>
      <c r="AN105" s="58">
        <v>0.69200000000000006</v>
      </c>
      <c r="AO105" s="57">
        <v>0.61099999999999999</v>
      </c>
      <c r="AP105" s="57">
        <v>0.70000000000000007</v>
      </c>
      <c r="AQ105" s="70" t="s">
        <v>52</v>
      </c>
      <c r="AR105" s="74" t="s">
        <v>53</v>
      </c>
      <c r="AS105" s="56">
        <v>6.6000000000000003E-2</v>
      </c>
      <c r="AT105" s="57">
        <v>4.4000000000000004E-2</v>
      </c>
      <c r="AU105" s="57">
        <v>6.8000000000000005E-2</v>
      </c>
      <c r="AV105" s="70" t="s">
        <v>52</v>
      </c>
      <c r="AW105" s="74" t="s">
        <v>53</v>
      </c>
      <c r="AX105" s="56">
        <v>0.754</v>
      </c>
      <c r="AY105" s="57">
        <v>0.78800000000000003</v>
      </c>
      <c r="AZ105" s="57">
        <v>0.751</v>
      </c>
      <c r="BA105" s="71" t="s">
        <v>108</v>
      </c>
      <c r="BB105" s="145" t="s">
        <v>74</v>
      </c>
      <c r="BC105" s="175">
        <v>3.0000000000000001E-3</v>
      </c>
      <c r="BD105" s="172">
        <v>1.2999999999999999E-2</v>
      </c>
      <c r="BE105" s="172">
        <v>2E-3</v>
      </c>
      <c r="BF105" s="173" t="s">
        <v>108</v>
      </c>
      <c r="BG105" s="174" t="s">
        <v>74</v>
      </c>
      <c r="BH105" s="285"/>
      <c r="BI105" s="286"/>
      <c r="BJ105" s="286"/>
      <c r="BK105" s="286"/>
      <c r="BL105" s="287"/>
    </row>
    <row r="106" spans="1:64" ht="24" customHeight="1" thickBot="1" x14ac:dyDescent="0.3">
      <c r="A106" s="310"/>
      <c r="B106" s="100" t="s">
        <v>5</v>
      </c>
      <c r="C106" s="52">
        <v>40766.44</v>
      </c>
      <c r="D106" s="52">
        <v>38500</v>
      </c>
      <c r="E106" s="54">
        <v>43587.89</v>
      </c>
      <c r="F106" s="52">
        <v>40000</v>
      </c>
      <c r="G106" s="54">
        <v>40447.43</v>
      </c>
      <c r="H106" s="53">
        <v>38397</v>
      </c>
      <c r="I106" s="72" t="s">
        <v>52</v>
      </c>
      <c r="J106" s="74" t="s">
        <v>53</v>
      </c>
      <c r="K106" s="328"/>
      <c r="L106" s="329"/>
      <c r="M106" s="332"/>
      <c r="N106" s="333"/>
      <c r="O106" s="58">
        <v>0.159</v>
      </c>
      <c r="P106" s="57">
        <v>0.13400000000000001</v>
      </c>
      <c r="Q106" s="56">
        <v>0.16200000000000001</v>
      </c>
      <c r="R106" s="70" t="s">
        <v>52</v>
      </c>
      <c r="S106" s="71" t="s">
        <v>53</v>
      </c>
      <c r="T106" s="362"/>
      <c r="U106" s="363"/>
      <c r="V106" s="363"/>
      <c r="W106" s="363"/>
      <c r="X106" s="364"/>
      <c r="Y106" s="370"/>
      <c r="Z106" s="363"/>
      <c r="AA106" s="363"/>
      <c r="AB106" s="363"/>
      <c r="AC106" s="371"/>
      <c r="AD106" s="362"/>
      <c r="AE106" s="363"/>
      <c r="AF106" s="363"/>
      <c r="AG106" s="363"/>
      <c r="AH106" s="364"/>
      <c r="AI106" s="56">
        <v>0.75100000000000011</v>
      </c>
      <c r="AJ106" s="57">
        <v>0.70500000000000007</v>
      </c>
      <c r="AK106" s="56">
        <v>0.75800000000000012</v>
      </c>
      <c r="AL106" s="72" t="s">
        <v>52</v>
      </c>
      <c r="AM106" s="74" t="s">
        <v>53</v>
      </c>
      <c r="AN106" s="58">
        <v>0.67100000000000004</v>
      </c>
      <c r="AO106" s="57">
        <v>0.64500000000000002</v>
      </c>
      <c r="AP106" s="57">
        <v>0.67400000000000004</v>
      </c>
      <c r="AQ106" s="72" t="s">
        <v>52</v>
      </c>
      <c r="AR106" s="78" t="s">
        <v>53</v>
      </c>
      <c r="AS106" s="56">
        <v>0.08</v>
      </c>
      <c r="AT106" s="57">
        <v>6.0000000000000005E-2</v>
      </c>
      <c r="AU106" s="57">
        <v>8.4000000000000005E-2</v>
      </c>
      <c r="AV106" s="72" t="s">
        <v>108</v>
      </c>
      <c r="AW106" s="74" t="s">
        <v>74</v>
      </c>
      <c r="AX106" s="56">
        <v>0.752</v>
      </c>
      <c r="AY106" s="57">
        <v>0.79100000000000004</v>
      </c>
      <c r="AZ106" s="57">
        <v>0.748</v>
      </c>
      <c r="BA106" s="69" t="s">
        <v>108</v>
      </c>
      <c r="BB106" s="97" t="s">
        <v>74</v>
      </c>
      <c r="BC106" s="286" t="s">
        <v>56</v>
      </c>
      <c r="BD106" s="286"/>
      <c r="BE106" s="286"/>
      <c r="BF106" s="286"/>
      <c r="BG106" s="287"/>
      <c r="BH106" s="285"/>
      <c r="BI106" s="286"/>
      <c r="BJ106" s="286"/>
      <c r="BK106" s="286"/>
      <c r="BL106" s="287"/>
    </row>
    <row r="107" spans="1:64" ht="24" customHeight="1" thickBot="1" x14ac:dyDescent="0.3">
      <c r="A107" s="310"/>
      <c r="B107" s="101" t="s">
        <v>6</v>
      </c>
      <c r="C107" s="80">
        <v>35628.01</v>
      </c>
      <c r="D107" s="80">
        <v>34000</v>
      </c>
      <c r="E107" s="81">
        <v>40421.339999999997</v>
      </c>
      <c r="F107" s="80">
        <v>39000</v>
      </c>
      <c r="G107" s="81">
        <v>35013.1</v>
      </c>
      <c r="H107" s="82">
        <v>33000</v>
      </c>
      <c r="I107" s="83" t="s">
        <v>52</v>
      </c>
      <c r="J107" s="87" t="s">
        <v>53</v>
      </c>
      <c r="K107" s="330"/>
      <c r="L107" s="331"/>
      <c r="M107" s="334"/>
      <c r="N107" s="335"/>
      <c r="O107" s="130">
        <v>0.127</v>
      </c>
      <c r="P107" s="126">
        <v>0.122</v>
      </c>
      <c r="Q107" s="130">
        <v>0.127</v>
      </c>
      <c r="R107" s="85" t="s">
        <v>108</v>
      </c>
      <c r="S107" s="121" t="s">
        <v>74</v>
      </c>
      <c r="T107" s="365"/>
      <c r="U107" s="366"/>
      <c r="V107" s="366"/>
      <c r="W107" s="366"/>
      <c r="X107" s="367"/>
      <c r="Y107" s="372"/>
      <c r="Z107" s="366"/>
      <c r="AA107" s="366"/>
      <c r="AB107" s="366"/>
      <c r="AC107" s="373"/>
      <c r="AD107" s="365"/>
      <c r="AE107" s="366"/>
      <c r="AF107" s="366"/>
      <c r="AG107" s="366"/>
      <c r="AH107" s="367"/>
      <c r="AI107" s="59">
        <v>0.77900000000000014</v>
      </c>
      <c r="AJ107" s="60">
        <v>0.72300000000000009</v>
      </c>
      <c r="AK107" s="59">
        <v>0.78500000000000014</v>
      </c>
      <c r="AL107" s="83" t="s">
        <v>52</v>
      </c>
      <c r="AM107" s="87" t="s">
        <v>53</v>
      </c>
      <c r="AN107" s="61">
        <v>0.70200000000000007</v>
      </c>
      <c r="AO107" s="60">
        <v>0.67100000000000004</v>
      </c>
      <c r="AP107" s="60">
        <v>0.70600000000000007</v>
      </c>
      <c r="AQ107" s="83" t="s">
        <v>52</v>
      </c>
      <c r="AR107" s="87" t="s">
        <v>53</v>
      </c>
      <c r="AS107" s="59">
        <v>7.6999999999999999E-2</v>
      </c>
      <c r="AT107" s="60">
        <v>5.2000000000000005E-2</v>
      </c>
      <c r="AU107" s="60">
        <v>7.9000000000000001E-2</v>
      </c>
      <c r="AV107" s="83" t="s">
        <v>52</v>
      </c>
      <c r="AW107" s="87" t="s">
        <v>53</v>
      </c>
      <c r="AX107" s="59">
        <v>0.79400000000000004</v>
      </c>
      <c r="AY107" s="60">
        <v>0.83199999999999996</v>
      </c>
      <c r="AZ107" s="60">
        <v>0.78900000000000003</v>
      </c>
      <c r="BA107" s="88" t="s">
        <v>52</v>
      </c>
      <c r="BB107" s="146" t="s">
        <v>53</v>
      </c>
      <c r="BC107" s="289"/>
      <c r="BD107" s="289"/>
      <c r="BE107" s="289"/>
      <c r="BF107" s="289"/>
      <c r="BG107" s="290"/>
      <c r="BH107" s="288"/>
      <c r="BI107" s="289"/>
      <c r="BJ107" s="289"/>
      <c r="BK107" s="289"/>
      <c r="BL107" s="290"/>
    </row>
    <row r="108" spans="1:64" ht="24" customHeight="1" thickBot="1" x14ac:dyDescent="0.3">
      <c r="A108" s="327" t="s">
        <v>13</v>
      </c>
      <c r="B108" s="100" t="s">
        <v>2</v>
      </c>
      <c r="C108" s="52">
        <v>58792.55</v>
      </c>
      <c r="D108" s="52">
        <v>52000</v>
      </c>
      <c r="E108" s="54">
        <v>54993.21</v>
      </c>
      <c r="F108" s="52">
        <v>48000</v>
      </c>
      <c r="G108" s="54">
        <v>62757.7</v>
      </c>
      <c r="H108" s="53">
        <v>56000</v>
      </c>
      <c r="I108" s="72" t="s">
        <v>52</v>
      </c>
      <c r="J108" s="74" t="s">
        <v>55</v>
      </c>
      <c r="K108" s="52">
        <v>45827.675000000003</v>
      </c>
      <c r="L108" s="53">
        <v>40000</v>
      </c>
      <c r="M108" s="54">
        <v>52298.083333333328</v>
      </c>
      <c r="N108" s="55">
        <v>46666.666666666672</v>
      </c>
      <c r="O108" s="79">
        <v>0.17199999999999999</v>
      </c>
      <c r="P108" s="73">
        <v>0.20499999999999999</v>
      </c>
      <c r="Q108" s="50">
        <v>0.14299999999999999</v>
      </c>
      <c r="R108" s="70" t="s">
        <v>52</v>
      </c>
      <c r="S108" s="71" t="s">
        <v>55</v>
      </c>
      <c r="T108" s="159">
        <v>0.17699999999999999</v>
      </c>
      <c r="U108" s="160">
        <v>0.14599999999999999</v>
      </c>
      <c r="V108" s="160">
        <v>0.21199999999999999</v>
      </c>
      <c r="W108" s="164" t="s">
        <v>52</v>
      </c>
      <c r="X108" s="165" t="s">
        <v>53</v>
      </c>
      <c r="Y108" s="166">
        <v>0.25</v>
      </c>
      <c r="Z108" s="160">
        <v>0.20200000000000001</v>
      </c>
      <c r="AA108" s="160">
        <v>0.30399999999999999</v>
      </c>
      <c r="AB108" s="164" t="s">
        <v>52</v>
      </c>
      <c r="AC108" s="167" t="s">
        <v>55</v>
      </c>
      <c r="AD108" s="159">
        <v>0.156</v>
      </c>
      <c r="AE108" s="160">
        <v>0.13400000000000001</v>
      </c>
      <c r="AF108" s="160">
        <v>0.18</v>
      </c>
      <c r="AG108" s="164" t="s">
        <v>52</v>
      </c>
      <c r="AH108" s="165" t="s">
        <v>53</v>
      </c>
      <c r="AI108" s="56">
        <v>0.76800000000000013</v>
      </c>
      <c r="AJ108" s="57">
        <v>0.7350000000000001</v>
      </c>
      <c r="AK108" s="56">
        <v>0.80500000000000005</v>
      </c>
      <c r="AL108" s="70" t="s">
        <v>52</v>
      </c>
      <c r="AM108" s="78" t="s">
        <v>53</v>
      </c>
      <c r="AN108" s="58">
        <v>0.70400000000000007</v>
      </c>
      <c r="AO108" s="57">
        <v>0.67</v>
      </c>
      <c r="AP108" s="57">
        <v>0.74199999999999999</v>
      </c>
      <c r="AQ108" s="70" t="s">
        <v>52</v>
      </c>
      <c r="AR108" s="78" t="s">
        <v>53</v>
      </c>
      <c r="AS108" s="56">
        <v>6.4000000000000001E-2</v>
      </c>
      <c r="AT108" s="57">
        <v>6.5000000000000002E-2</v>
      </c>
      <c r="AU108" s="57">
        <v>6.3E-2</v>
      </c>
      <c r="AV108" s="72" t="s">
        <v>110</v>
      </c>
      <c r="AW108" s="74" t="s">
        <v>74</v>
      </c>
      <c r="AX108" s="56">
        <v>0.81200000000000006</v>
      </c>
      <c r="AY108" s="57">
        <v>0.83099999999999996</v>
      </c>
      <c r="AZ108" s="57">
        <v>0.79200000000000004</v>
      </c>
      <c r="BA108" s="95" t="s">
        <v>52</v>
      </c>
      <c r="BB108" s="145" t="s">
        <v>53</v>
      </c>
      <c r="BC108" s="56">
        <v>3.1E-2</v>
      </c>
      <c r="BD108" s="57">
        <v>5.5E-2</v>
      </c>
      <c r="BE108" s="57">
        <v>3.0000000000000001E-3</v>
      </c>
      <c r="BF108" s="72" t="s">
        <v>52</v>
      </c>
      <c r="BG108" s="74" t="s">
        <v>55</v>
      </c>
      <c r="BH108" s="50">
        <v>0.151</v>
      </c>
      <c r="BI108" s="73">
        <v>0.156</v>
      </c>
      <c r="BJ108" s="73">
        <v>0.14499999999999999</v>
      </c>
      <c r="BK108" s="72" t="s">
        <v>52</v>
      </c>
      <c r="BL108" s="74" t="s">
        <v>53</v>
      </c>
    </row>
    <row r="109" spans="1:64" ht="24" customHeight="1" thickBot="1" x14ac:dyDescent="0.3">
      <c r="A109" s="310"/>
      <c r="B109" s="100" t="s">
        <v>3</v>
      </c>
      <c r="C109" s="52">
        <v>50815.41</v>
      </c>
      <c r="D109" s="52">
        <v>45000</v>
      </c>
      <c r="E109" s="54">
        <v>46686.080000000002</v>
      </c>
      <c r="F109" s="52">
        <v>41000</v>
      </c>
      <c r="G109" s="54">
        <v>55056.69</v>
      </c>
      <c r="H109" s="53">
        <v>49000</v>
      </c>
      <c r="I109" s="72" t="s">
        <v>52</v>
      </c>
      <c r="J109" s="74" t="s">
        <v>55</v>
      </c>
      <c r="K109" s="52">
        <v>43068.339483394833</v>
      </c>
      <c r="L109" s="53">
        <v>37822.878228782283</v>
      </c>
      <c r="M109" s="54">
        <v>50790.304428044285</v>
      </c>
      <c r="N109" s="55">
        <v>45202.952029520296</v>
      </c>
      <c r="O109" s="58">
        <v>0.18</v>
      </c>
      <c r="P109" s="57">
        <v>0.22600000000000001</v>
      </c>
      <c r="Q109" s="56">
        <v>0.13900000000000001</v>
      </c>
      <c r="R109" s="70" t="s">
        <v>52</v>
      </c>
      <c r="S109" s="71" t="s">
        <v>55</v>
      </c>
      <c r="T109" s="359" t="s">
        <v>56</v>
      </c>
      <c r="U109" s="360"/>
      <c r="V109" s="360"/>
      <c r="W109" s="360"/>
      <c r="X109" s="361"/>
      <c r="Y109" s="368" t="s">
        <v>56</v>
      </c>
      <c r="Z109" s="360"/>
      <c r="AA109" s="360"/>
      <c r="AB109" s="360"/>
      <c r="AC109" s="369"/>
      <c r="AD109" s="359" t="s">
        <v>56</v>
      </c>
      <c r="AE109" s="360"/>
      <c r="AF109" s="360"/>
      <c r="AG109" s="360"/>
      <c r="AH109" s="361"/>
      <c r="AI109" s="56">
        <v>0.80600000000000005</v>
      </c>
      <c r="AJ109" s="57">
        <v>0.77700000000000002</v>
      </c>
      <c r="AK109" s="56">
        <v>0.83700000000000008</v>
      </c>
      <c r="AL109" s="70" t="s">
        <v>52</v>
      </c>
      <c r="AM109" s="74" t="s">
        <v>53</v>
      </c>
      <c r="AN109" s="58">
        <v>0.754</v>
      </c>
      <c r="AO109" s="57">
        <v>0.72599999999999998</v>
      </c>
      <c r="AP109" s="57">
        <v>0.78800000000000003</v>
      </c>
      <c r="AQ109" s="70" t="s">
        <v>52</v>
      </c>
      <c r="AR109" s="74" t="s">
        <v>53</v>
      </c>
      <c r="AS109" s="56">
        <v>5.1999999999999998E-2</v>
      </c>
      <c r="AT109" s="57">
        <v>5.0999999999999997E-2</v>
      </c>
      <c r="AU109" s="57">
        <v>4.9000000000000009E-2</v>
      </c>
      <c r="AV109" s="70" t="s">
        <v>52</v>
      </c>
      <c r="AW109" s="74" t="s">
        <v>53</v>
      </c>
      <c r="AX109" s="56">
        <v>0.81899999999999995</v>
      </c>
      <c r="AY109" s="57">
        <v>0.83599999999999997</v>
      </c>
      <c r="AZ109" s="57">
        <v>0.8</v>
      </c>
      <c r="BA109" s="71" t="s">
        <v>52</v>
      </c>
      <c r="BB109" s="145" t="s">
        <v>53</v>
      </c>
      <c r="BC109" s="56">
        <v>3.9E-2</v>
      </c>
      <c r="BD109" s="57">
        <v>7.2999999999999995E-2</v>
      </c>
      <c r="BE109" s="57">
        <v>4.0000000000000001E-3</v>
      </c>
      <c r="BF109" s="70" t="s">
        <v>52</v>
      </c>
      <c r="BG109" s="78" t="s">
        <v>55</v>
      </c>
      <c r="BH109" s="282" t="s">
        <v>56</v>
      </c>
      <c r="BI109" s="283"/>
      <c r="BJ109" s="283"/>
      <c r="BK109" s="283"/>
      <c r="BL109" s="284"/>
    </row>
    <row r="110" spans="1:64" ht="24" customHeight="1" thickBot="1" x14ac:dyDescent="0.3">
      <c r="A110" s="310"/>
      <c r="B110" s="100" t="s">
        <v>4</v>
      </c>
      <c r="C110" s="52">
        <v>45909.65</v>
      </c>
      <c r="D110" s="52">
        <v>39749</v>
      </c>
      <c r="E110" s="54">
        <v>41809.589999999997</v>
      </c>
      <c r="F110" s="52">
        <v>35875</v>
      </c>
      <c r="G110" s="54">
        <v>49707.8</v>
      </c>
      <c r="H110" s="53">
        <v>42000</v>
      </c>
      <c r="I110" s="72" t="s">
        <v>52</v>
      </c>
      <c r="J110" s="74" t="s">
        <v>53</v>
      </c>
      <c r="K110" s="52">
        <v>42662.846938775503</v>
      </c>
      <c r="L110" s="53">
        <v>36607.142857142855</v>
      </c>
      <c r="M110" s="54">
        <v>50722.244897959186</v>
      </c>
      <c r="N110" s="55">
        <v>42857.142857142855</v>
      </c>
      <c r="O110" s="58">
        <v>0.16300000000000001</v>
      </c>
      <c r="P110" s="57">
        <v>0.216</v>
      </c>
      <c r="Q110" s="56">
        <v>0.121</v>
      </c>
      <c r="R110" s="70" t="s">
        <v>52</v>
      </c>
      <c r="S110" s="71" t="s">
        <v>55</v>
      </c>
      <c r="T110" s="362"/>
      <c r="U110" s="363"/>
      <c r="V110" s="363"/>
      <c r="W110" s="363"/>
      <c r="X110" s="364"/>
      <c r="Y110" s="370"/>
      <c r="Z110" s="363"/>
      <c r="AA110" s="363"/>
      <c r="AB110" s="363"/>
      <c r="AC110" s="371"/>
      <c r="AD110" s="362"/>
      <c r="AE110" s="363"/>
      <c r="AF110" s="363"/>
      <c r="AG110" s="363"/>
      <c r="AH110" s="364"/>
      <c r="AI110" s="56">
        <v>0.8</v>
      </c>
      <c r="AJ110" s="57">
        <v>0.76700000000000002</v>
      </c>
      <c r="AK110" s="56">
        <v>0.84100000000000008</v>
      </c>
      <c r="AL110" s="70" t="s">
        <v>52</v>
      </c>
      <c r="AM110" s="74" t="s">
        <v>53</v>
      </c>
      <c r="AN110" s="58">
        <v>0.75700000000000001</v>
      </c>
      <c r="AO110" s="57">
        <v>0.71599999999999997</v>
      </c>
      <c r="AP110" s="57">
        <v>0.80100000000000005</v>
      </c>
      <c r="AQ110" s="70" t="s">
        <v>52</v>
      </c>
      <c r="AR110" s="78" t="s">
        <v>77</v>
      </c>
      <c r="AS110" s="56">
        <v>4.3000000000000003E-2</v>
      </c>
      <c r="AT110" s="57">
        <v>5.0999999999999997E-2</v>
      </c>
      <c r="AU110" s="57">
        <v>0.04</v>
      </c>
      <c r="AV110" s="70" t="s">
        <v>52</v>
      </c>
      <c r="AW110" s="74" t="s">
        <v>53</v>
      </c>
      <c r="AX110" s="56">
        <v>0.83099999999999996</v>
      </c>
      <c r="AY110" s="57">
        <v>0.85299999999999998</v>
      </c>
      <c r="AZ110" s="57">
        <v>0.80900000000000005</v>
      </c>
      <c r="BA110" s="71" t="s">
        <v>52</v>
      </c>
      <c r="BB110" s="145" t="s">
        <v>53</v>
      </c>
      <c r="BC110" s="56">
        <v>2.8000000000000001E-2</v>
      </c>
      <c r="BD110" s="57">
        <v>5.6000000000000001E-2</v>
      </c>
      <c r="BE110" s="57">
        <v>1E-3</v>
      </c>
      <c r="BF110" s="70" t="s">
        <v>52</v>
      </c>
      <c r="BG110" s="78" t="s">
        <v>55</v>
      </c>
      <c r="BH110" s="285"/>
      <c r="BI110" s="286"/>
      <c r="BJ110" s="286"/>
      <c r="BK110" s="286"/>
      <c r="BL110" s="287"/>
    </row>
    <row r="111" spans="1:64" ht="24" customHeight="1" thickBot="1" x14ac:dyDescent="0.3">
      <c r="A111" s="310"/>
      <c r="B111" s="100" t="s">
        <v>5</v>
      </c>
      <c r="C111" s="52">
        <v>40352.080000000002</v>
      </c>
      <c r="D111" s="52">
        <v>35000</v>
      </c>
      <c r="E111" s="54">
        <v>36799.89</v>
      </c>
      <c r="F111" s="52">
        <v>32000</v>
      </c>
      <c r="G111" s="54">
        <v>43317.94</v>
      </c>
      <c r="H111" s="53">
        <v>38000</v>
      </c>
      <c r="I111" s="72" t="s">
        <v>52</v>
      </c>
      <c r="J111" s="74" t="s">
        <v>53</v>
      </c>
      <c r="K111" s="52">
        <v>41865.631399317404</v>
      </c>
      <c r="L111" s="53">
        <v>36405.005688282137</v>
      </c>
      <c r="M111" s="54">
        <v>49280.93287827076</v>
      </c>
      <c r="N111" s="55">
        <v>43230.944254835034</v>
      </c>
      <c r="O111" s="58">
        <v>0.20899999999999999</v>
      </c>
      <c r="P111" s="57">
        <v>0.27700000000000002</v>
      </c>
      <c r="Q111" s="56">
        <v>0.16</v>
      </c>
      <c r="R111" s="70" t="s">
        <v>52</v>
      </c>
      <c r="S111" s="71" t="s">
        <v>55</v>
      </c>
      <c r="T111" s="362"/>
      <c r="U111" s="363"/>
      <c r="V111" s="363"/>
      <c r="W111" s="363"/>
      <c r="X111" s="364"/>
      <c r="Y111" s="370"/>
      <c r="Z111" s="363"/>
      <c r="AA111" s="363"/>
      <c r="AB111" s="363"/>
      <c r="AC111" s="371"/>
      <c r="AD111" s="362"/>
      <c r="AE111" s="363"/>
      <c r="AF111" s="363"/>
      <c r="AG111" s="363"/>
      <c r="AH111" s="364"/>
      <c r="AI111" s="56">
        <v>0.78300000000000014</v>
      </c>
      <c r="AJ111" s="57">
        <v>0.7400000000000001</v>
      </c>
      <c r="AK111" s="56">
        <v>0.82700000000000007</v>
      </c>
      <c r="AL111" s="72" t="s">
        <v>52</v>
      </c>
      <c r="AM111" s="74" t="s">
        <v>77</v>
      </c>
      <c r="AN111" s="58">
        <v>0.71500000000000008</v>
      </c>
      <c r="AO111" s="57">
        <v>0.66300000000000003</v>
      </c>
      <c r="AP111" s="57">
        <v>0.76800000000000002</v>
      </c>
      <c r="AQ111" s="70" t="s">
        <v>52</v>
      </c>
      <c r="AR111" s="74" t="s">
        <v>55</v>
      </c>
      <c r="AS111" s="56">
        <v>6.8000000000000005E-2</v>
      </c>
      <c r="AT111" s="57">
        <v>7.6999999999999999E-2</v>
      </c>
      <c r="AU111" s="57">
        <v>5.9000000000000004E-2</v>
      </c>
      <c r="AV111" s="70" t="s">
        <v>52</v>
      </c>
      <c r="AW111" s="74" t="s">
        <v>55</v>
      </c>
      <c r="AX111" s="56">
        <v>0.81599999999999995</v>
      </c>
      <c r="AY111" s="57">
        <v>0.84299999999999997</v>
      </c>
      <c r="AZ111" s="57">
        <v>0.79200000000000004</v>
      </c>
      <c r="BA111" s="71" t="s">
        <v>52</v>
      </c>
      <c r="BB111" s="145" t="s">
        <v>53</v>
      </c>
      <c r="BC111" s="282" t="s">
        <v>56</v>
      </c>
      <c r="BD111" s="283"/>
      <c r="BE111" s="283"/>
      <c r="BF111" s="283"/>
      <c r="BG111" s="284"/>
      <c r="BH111" s="285"/>
      <c r="BI111" s="286"/>
      <c r="BJ111" s="286"/>
      <c r="BK111" s="286"/>
      <c r="BL111" s="287"/>
    </row>
    <row r="112" spans="1:64" ht="24" customHeight="1" thickBot="1" x14ac:dyDescent="0.3">
      <c r="A112" s="342"/>
      <c r="B112" s="100" t="s">
        <v>6</v>
      </c>
      <c r="C112" s="52">
        <v>36158.32</v>
      </c>
      <c r="D112" s="52">
        <v>31000</v>
      </c>
      <c r="E112" s="54">
        <v>34074.959999999999</v>
      </c>
      <c r="F112" s="52">
        <v>30000</v>
      </c>
      <c r="G112" s="54">
        <v>37818.300000000003</v>
      </c>
      <c r="H112" s="53">
        <v>32705.5</v>
      </c>
      <c r="I112" s="72" t="s">
        <v>52</v>
      </c>
      <c r="J112" s="74" t="s">
        <v>53</v>
      </c>
      <c r="K112" s="52">
        <v>41453.722627737225</v>
      </c>
      <c r="L112" s="53">
        <v>36496.350364963502</v>
      </c>
      <c r="M112" s="54">
        <v>46007.664233576645</v>
      </c>
      <c r="N112" s="55">
        <v>39787.712895377124</v>
      </c>
      <c r="O112" s="79">
        <v>0.13700000000000001</v>
      </c>
      <c r="P112" s="73">
        <v>0.17599999999999999</v>
      </c>
      <c r="Q112" s="50">
        <v>0.113</v>
      </c>
      <c r="R112" s="70" t="s">
        <v>52</v>
      </c>
      <c r="S112" s="71" t="s">
        <v>53</v>
      </c>
      <c r="T112" s="365"/>
      <c r="U112" s="366"/>
      <c r="V112" s="366"/>
      <c r="W112" s="366"/>
      <c r="X112" s="367"/>
      <c r="Y112" s="372"/>
      <c r="Z112" s="366"/>
      <c r="AA112" s="366"/>
      <c r="AB112" s="366"/>
      <c r="AC112" s="373"/>
      <c r="AD112" s="365"/>
      <c r="AE112" s="366"/>
      <c r="AF112" s="366"/>
      <c r="AG112" s="366"/>
      <c r="AH112" s="367"/>
      <c r="AI112" s="56">
        <v>0.82600000000000007</v>
      </c>
      <c r="AJ112" s="57">
        <v>0.80100000000000016</v>
      </c>
      <c r="AK112" s="56">
        <v>0.84200000000000008</v>
      </c>
      <c r="AL112" s="72" t="s">
        <v>52</v>
      </c>
      <c r="AM112" s="74" t="s">
        <v>53</v>
      </c>
      <c r="AN112" s="58">
        <v>0.75700000000000001</v>
      </c>
      <c r="AO112" s="57">
        <v>0.72400000000000009</v>
      </c>
      <c r="AP112" s="57">
        <v>0.78400000000000003</v>
      </c>
      <c r="AQ112" s="72" t="s">
        <v>52</v>
      </c>
      <c r="AR112" s="74" t="s">
        <v>53</v>
      </c>
      <c r="AS112" s="56">
        <v>6.9000000000000006E-2</v>
      </c>
      <c r="AT112" s="57">
        <v>7.7000000000000013E-2</v>
      </c>
      <c r="AU112" s="57">
        <v>5.8000000000000003E-2</v>
      </c>
      <c r="AV112" s="72" t="s">
        <v>52</v>
      </c>
      <c r="AW112" s="74" t="s">
        <v>53</v>
      </c>
      <c r="AX112" s="56">
        <v>0.85399999999999998</v>
      </c>
      <c r="AY112" s="57">
        <v>0.88200000000000001</v>
      </c>
      <c r="AZ112" s="57">
        <v>0.83199999999999996</v>
      </c>
      <c r="BA112" s="69" t="s">
        <v>52</v>
      </c>
      <c r="BB112" s="97" t="s">
        <v>53</v>
      </c>
      <c r="BC112" s="288"/>
      <c r="BD112" s="289"/>
      <c r="BE112" s="289"/>
      <c r="BF112" s="289"/>
      <c r="BG112" s="290"/>
      <c r="BH112" s="288"/>
      <c r="BI112" s="289"/>
      <c r="BJ112" s="289"/>
      <c r="BK112" s="289"/>
      <c r="BL112" s="290"/>
    </row>
    <row r="113" spans="1:64" ht="24" customHeight="1" thickBot="1" x14ac:dyDescent="0.3">
      <c r="A113" s="309" t="s">
        <v>11</v>
      </c>
      <c r="B113" s="102" t="s">
        <v>2</v>
      </c>
      <c r="C113" s="103">
        <v>47194.32</v>
      </c>
      <c r="D113" s="103">
        <v>41000</v>
      </c>
      <c r="E113" s="104">
        <v>52508.56</v>
      </c>
      <c r="F113" s="103">
        <v>45000</v>
      </c>
      <c r="G113" s="104">
        <v>46961.13</v>
      </c>
      <c r="H113" s="105">
        <v>41000</v>
      </c>
      <c r="I113" s="90" t="s">
        <v>52</v>
      </c>
      <c r="J113" s="153" t="s">
        <v>77</v>
      </c>
      <c r="K113" s="344" t="s">
        <v>56</v>
      </c>
      <c r="L113" s="345"/>
      <c r="M113" s="346" t="s">
        <v>56</v>
      </c>
      <c r="N113" s="347"/>
      <c r="O113" s="123">
        <v>0.16700000000000001</v>
      </c>
      <c r="P113" s="89">
        <v>0.314</v>
      </c>
      <c r="Q113" s="107">
        <v>0.159</v>
      </c>
      <c r="R113" s="108" t="s">
        <v>52</v>
      </c>
      <c r="S113" s="131" t="s">
        <v>53</v>
      </c>
      <c r="T113" s="159">
        <v>0.22700000000000001</v>
      </c>
      <c r="U113" s="160">
        <v>0.217</v>
      </c>
      <c r="V113" s="160">
        <v>0.40799999999999997</v>
      </c>
      <c r="W113" s="164" t="s">
        <v>52</v>
      </c>
      <c r="X113" s="165" t="s">
        <v>53</v>
      </c>
      <c r="Y113" s="166">
        <v>0.32900000000000001</v>
      </c>
      <c r="Z113" s="160">
        <v>0.32</v>
      </c>
      <c r="AA113" s="160">
        <v>0.502</v>
      </c>
      <c r="AB113" s="164" t="s">
        <v>52</v>
      </c>
      <c r="AC113" s="167" t="s">
        <v>53</v>
      </c>
      <c r="AD113" s="159">
        <v>0.13500000000000001</v>
      </c>
      <c r="AE113" s="160">
        <v>0.128</v>
      </c>
      <c r="AF113" s="160">
        <v>0.26900000000000002</v>
      </c>
      <c r="AG113" s="164" t="s">
        <v>52</v>
      </c>
      <c r="AH113" s="165" t="s">
        <v>53</v>
      </c>
      <c r="AI113" s="111">
        <v>0.71100000000000008</v>
      </c>
      <c r="AJ113" s="112">
        <v>0.69700000000000006</v>
      </c>
      <c r="AK113" s="111">
        <v>0.71100000000000008</v>
      </c>
      <c r="AL113" s="90" t="s">
        <v>110</v>
      </c>
      <c r="AM113" s="114" t="s">
        <v>74</v>
      </c>
      <c r="AN113" s="113">
        <v>0.66300000000000003</v>
      </c>
      <c r="AO113" s="112">
        <v>0.61799999999999999</v>
      </c>
      <c r="AP113" s="112">
        <v>0.66500000000000004</v>
      </c>
      <c r="AQ113" s="90" t="s">
        <v>110</v>
      </c>
      <c r="AR113" s="114" t="s">
        <v>74</v>
      </c>
      <c r="AS113" s="111">
        <v>4.8000000000000008E-2</v>
      </c>
      <c r="AT113" s="112">
        <v>7.9000000000000015E-2</v>
      </c>
      <c r="AU113" s="112">
        <v>4.6000000000000006E-2</v>
      </c>
      <c r="AV113" s="108" t="s">
        <v>52</v>
      </c>
      <c r="AW113" s="109" t="s">
        <v>53</v>
      </c>
      <c r="AX113" s="111">
        <v>0.77300000000000002</v>
      </c>
      <c r="AY113" s="112">
        <v>0.76600000000000001</v>
      </c>
      <c r="AZ113" s="112">
        <v>0.77400000000000002</v>
      </c>
      <c r="BA113" s="131" t="s">
        <v>108</v>
      </c>
      <c r="BB113" s="143" t="s">
        <v>74</v>
      </c>
      <c r="BC113" s="111">
        <v>2E-3</v>
      </c>
      <c r="BD113" s="112">
        <v>2.1999999999999999E-2</v>
      </c>
      <c r="BE113" s="112">
        <v>1E-3</v>
      </c>
      <c r="BF113" s="108" t="s">
        <v>108</v>
      </c>
      <c r="BG113" s="109" t="s">
        <v>74</v>
      </c>
      <c r="BH113" s="110">
        <v>7.8E-2</v>
      </c>
      <c r="BI113" s="89">
        <v>8.5000000000000006E-2</v>
      </c>
      <c r="BJ113" s="89">
        <v>7.8E-2</v>
      </c>
      <c r="BK113" s="117" t="s">
        <v>52</v>
      </c>
      <c r="BL113" s="118" t="s">
        <v>53</v>
      </c>
    </row>
    <row r="114" spans="1:64" ht="24" customHeight="1" thickBot="1" x14ac:dyDescent="0.3">
      <c r="A114" s="310"/>
      <c r="B114" s="100" t="s">
        <v>3</v>
      </c>
      <c r="C114" s="52">
        <v>40768.31</v>
      </c>
      <c r="D114" s="52">
        <v>36000</v>
      </c>
      <c r="E114" s="54">
        <v>41926.83</v>
      </c>
      <c r="F114" s="52">
        <v>36000</v>
      </c>
      <c r="G114" s="54">
        <v>40729.58</v>
      </c>
      <c r="H114" s="53">
        <v>36000</v>
      </c>
      <c r="I114" s="72" t="s">
        <v>52</v>
      </c>
      <c r="J114" s="74" t="s">
        <v>55</v>
      </c>
      <c r="K114" s="328"/>
      <c r="L114" s="329"/>
      <c r="M114" s="332"/>
      <c r="N114" s="333"/>
      <c r="O114" s="58">
        <v>0.17299999999999999</v>
      </c>
      <c r="P114" s="57">
        <v>0.31</v>
      </c>
      <c r="Q114" s="56">
        <v>0.16800000000000001</v>
      </c>
      <c r="R114" s="70" t="s">
        <v>52</v>
      </c>
      <c r="S114" s="71" t="s">
        <v>53</v>
      </c>
      <c r="T114" s="359" t="s">
        <v>56</v>
      </c>
      <c r="U114" s="360"/>
      <c r="V114" s="360"/>
      <c r="W114" s="360"/>
      <c r="X114" s="361"/>
      <c r="Y114" s="368" t="s">
        <v>56</v>
      </c>
      <c r="Z114" s="360"/>
      <c r="AA114" s="360"/>
      <c r="AB114" s="360"/>
      <c r="AC114" s="369"/>
      <c r="AD114" s="359" t="s">
        <v>56</v>
      </c>
      <c r="AE114" s="360"/>
      <c r="AF114" s="360"/>
      <c r="AG114" s="360"/>
      <c r="AH114" s="361"/>
      <c r="AI114" s="56">
        <v>0.75800000000000012</v>
      </c>
      <c r="AJ114" s="57">
        <v>0.69500000000000006</v>
      </c>
      <c r="AK114" s="56">
        <v>0.75900000000000012</v>
      </c>
      <c r="AL114" s="72" t="s">
        <v>52</v>
      </c>
      <c r="AM114" s="74" t="s">
        <v>53</v>
      </c>
      <c r="AN114" s="58">
        <v>0.70500000000000007</v>
      </c>
      <c r="AO114" s="57">
        <v>0.61099999999999999</v>
      </c>
      <c r="AP114" s="57">
        <v>0.70900000000000007</v>
      </c>
      <c r="AQ114" s="72" t="s">
        <v>52</v>
      </c>
      <c r="AR114" s="74" t="s">
        <v>53</v>
      </c>
      <c r="AS114" s="56">
        <v>5.2999999999999999E-2</v>
      </c>
      <c r="AT114" s="57">
        <v>8.4000000000000005E-2</v>
      </c>
      <c r="AU114" s="57">
        <v>0.05</v>
      </c>
      <c r="AV114" s="72" t="s">
        <v>52</v>
      </c>
      <c r="AW114" s="74" t="s">
        <v>53</v>
      </c>
      <c r="AX114" s="56">
        <v>0.79</v>
      </c>
      <c r="AY114" s="57">
        <v>0.78100000000000003</v>
      </c>
      <c r="AZ114" s="57">
        <v>0.79100000000000004</v>
      </c>
      <c r="BA114" s="71" t="s">
        <v>108</v>
      </c>
      <c r="BB114" s="145" t="s">
        <v>53</v>
      </c>
      <c r="BC114" s="56">
        <v>2E-3</v>
      </c>
      <c r="BD114" s="57">
        <v>2.1000000000000001E-2</v>
      </c>
      <c r="BE114" s="57">
        <v>1E-3</v>
      </c>
      <c r="BF114" s="70" t="s">
        <v>108</v>
      </c>
      <c r="BG114" s="78" t="s">
        <v>74</v>
      </c>
      <c r="BH114" s="282" t="s">
        <v>56</v>
      </c>
      <c r="BI114" s="283"/>
      <c r="BJ114" s="283"/>
      <c r="BK114" s="283"/>
      <c r="BL114" s="284"/>
    </row>
    <row r="115" spans="1:64" ht="24" customHeight="1" thickBot="1" x14ac:dyDescent="0.3">
      <c r="A115" s="310"/>
      <c r="B115" s="100" t="s">
        <v>4</v>
      </c>
      <c r="C115" s="52">
        <v>37310.94</v>
      </c>
      <c r="D115" s="52">
        <v>32000</v>
      </c>
      <c r="E115" s="54">
        <v>39994.74</v>
      </c>
      <c r="F115" s="52">
        <v>26000</v>
      </c>
      <c r="G115" s="54">
        <v>37250.07</v>
      </c>
      <c r="H115" s="53">
        <v>32000</v>
      </c>
      <c r="I115" s="72" t="s">
        <v>110</v>
      </c>
      <c r="J115" s="74" t="s">
        <v>53</v>
      </c>
      <c r="K115" s="328"/>
      <c r="L115" s="329"/>
      <c r="M115" s="332"/>
      <c r="N115" s="333"/>
      <c r="O115" s="58">
        <v>0.191</v>
      </c>
      <c r="P115" s="57">
        <v>0.35799999999999998</v>
      </c>
      <c r="Q115" s="56">
        <v>0.186</v>
      </c>
      <c r="R115" s="70" t="s">
        <v>52</v>
      </c>
      <c r="S115" s="71" t="s">
        <v>53</v>
      </c>
      <c r="T115" s="362"/>
      <c r="U115" s="363"/>
      <c r="V115" s="363"/>
      <c r="W115" s="363"/>
      <c r="X115" s="364"/>
      <c r="Y115" s="370"/>
      <c r="Z115" s="363"/>
      <c r="AA115" s="363"/>
      <c r="AB115" s="363"/>
      <c r="AC115" s="371"/>
      <c r="AD115" s="362"/>
      <c r="AE115" s="363"/>
      <c r="AF115" s="363"/>
      <c r="AG115" s="363"/>
      <c r="AH115" s="364"/>
      <c r="AI115" s="56">
        <v>0.75500000000000012</v>
      </c>
      <c r="AJ115" s="57">
        <v>0.71500000000000008</v>
      </c>
      <c r="AK115" s="56">
        <v>0.75600000000000012</v>
      </c>
      <c r="AL115" s="70" t="s">
        <v>109</v>
      </c>
      <c r="AM115" s="78" t="s">
        <v>74</v>
      </c>
      <c r="AN115" s="58">
        <v>0.70000000000000007</v>
      </c>
      <c r="AO115" s="57">
        <v>0.64600000000000002</v>
      </c>
      <c r="AP115" s="57">
        <v>0.70200000000000007</v>
      </c>
      <c r="AQ115" s="70" t="s">
        <v>109</v>
      </c>
      <c r="AR115" s="78" t="s">
        <v>74</v>
      </c>
      <c r="AS115" s="56">
        <v>5.5E-2</v>
      </c>
      <c r="AT115" s="57">
        <v>6.9000000000000006E-2</v>
      </c>
      <c r="AU115" s="57">
        <v>5.3999999999999999E-2</v>
      </c>
      <c r="AV115" s="70" t="s">
        <v>109</v>
      </c>
      <c r="AW115" s="78" t="s">
        <v>74</v>
      </c>
      <c r="AX115" s="56">
        <v>0.77800000000000002</v>
      </c>
      <c r="AY115" s="57">
        <v>0.748</v>
      </c>
      <c r="AZ115" s="57">
        <v>0.77900000000000003</v>
      </c>
      <c r="BA115" s="71" t="s">
        <v>108</v>
      </c>
      <c r="BB115" s="145" t="s">
        <v>74</v>
      </c>
      <c r="BC115" s="56">
        <v>1E-3</v>
      </c>
      <c r="BD115" s="57">
        <v>2.4E-2</v>
      </c>
      <c r="BE115" s="57">
        <v>0</v>
      </c>
      <c r="BF115" s="70" t="s">
        <v>108</v>
      </c>
      <c r="BG115" s="78" t="s">
        <v>74</v>
      </c>
      <c r="BH115" s="285"/>
      <c r="BI115" s="286"/>
      <c r="BJ115" s="286"/>
      <c r="BK115" s="286"/>
      <c r="BL115" s="287"/>
    </row>
    <row r="116" spans="1:64" ht="24" customHeight="1" thickBot="1" x14ac:dyDescent="0.3">
      <c r="A116" s="310"/>
      <c r="B116" s="100" t="s">
        <v>5</v>
      </c>
      <c r="C116" s="52">
        <v>34385.370000000003</v>
      </c>
      <c r="D116" s="52">
        <v>30456</v>
      </c>
      <c r="E116" s="54">
        <v>37428.5</v>
      </c>
      <c r="F116" s="52">
        <v>25815.5</v>
      </c>
      <c r="G116" s="54">
        <v>34314.559999999998</v>
      </c>
      <c r="H116" s="53">
        <v>30533</v>
      </c>
      <c r="I116" s="72" t="s">
        <v>109</v>
      </c>
      <c r="J116" s="74" t="s">
        <v>74</v>
      </c>
      <c r="K116" s="328"/>
      <c r="L116" s="329"/>
      <c r="M116" s="332"/>
      <c r="N116" s="333"/>
      <c r="O116" s="58">
        <v>0.23</v>
      </c>
      <c r="P116" s="57">
        <v>0.35599999999999998</v>
      </c>
      <c r="Q116" s="56">
        <v>0.22700000000000001</v>
      </c>
      <c r="R116" s="70" t="s">
        <v>52</v>
      </c>
      <c r="S116" s="71" t="s">
        <v>53</v>
      </c>
      <c r="T116" s="362"/>
      <c r="U116" s="363"/>
      <c r="V116" s="363"/>
      <c r="W116" s="363"/>
      <c r="X116" s="364"/>
      <c r="Y116" s="370"/>
      <c r="Z116" s="363"/>
      <c r="AA116" s="363"/>
      <c r="AB116" s="363"/>
      <c r="AC116" s="371"/>
      <c r="AD116" s="362"/>
      <c r="AE116" s="363"/>
      <c r="AF116" s="363"/>
      <c r="AG116" s="363"/>
      <c r="AH116" s="364"/>
      <c r="AI116" s="56">
        <v>0.7390000000000001</v>
      </c>
      <c r="AJ116" s="57">
        <v>0.67800000000000005</v>
      </c>
      <c r="AK116" s="56">
        <v>0.7400000000000001</v>
      </c>
      <c r="AL116" s="72" t="s">
        <v>109</v>
      </c>
      <c r="AM116" s="74" t="s">
        <v>74</v>
      </c>
      <c r="AN116" s="58">
        <v>0.65700000000000003</v>
      </c>
      <c r="AO116" s="57">
        <v>0.59799999999999998</v>
      </c>
      <c r="AP116" s="57">
        <v>0.65900000000000003</v>
      </c>
      <c r="AQ116" s="72" t="s">
        <v>109</v>
      </c>
      <c r="AR116" s="74" t="s">
        <v>74</v>
      </c>
      <c r="AS116" s="56">
        <v>8.2000000000000003E-2</v>
      </c>
      <c r="AT116" s="57">
        <v>0.08</v>
      </c>
      <c r="AU116" s="57">
        <v>8.1000000000000003E-2</v>
      </c>
      <c r="AV116" s="72" t="s">
        <v>109</v>
      </c>
      <c r="AW116" s="74" t="s">
        <v>74</v>
      </c>
      <c r="AX116" s="56">
        <v>0.76</v>
      </c>
      <c r="AY116" s="57">
        <v>0.755</v>
      </c>
      <c r="AZ116" s="57">
        <v>0.76100000000000001</v>
      </c>
      <c r="BA116" s="69" t="s">
        <v>108</v>
      </c>
      <c r="BB116" s="97" t="s">
        <v>74</v>
      </c>
      <c r="BC116" s="282" t="s">
        <v>56</v>
      </c>
      <c r="BD116" s="283"/>
      <c r="BE116" s="283"/>
      <c r="BF116" s="283"/>
      <c r="BG116" s="284"/>
      <c r="BH116" s="285"/>
      <c r="BI116" s="286"/>
      <c r="BJ116" s="286"/>
      <c r="BK116" s="286"/>
      <c r="BL116" s="287"/>
    </row>
    <row r="117" spans="1:64" ht="24" customHeight="1" thickBot="1" x14ac:dyDescent="0.3">
      <c r="A117" s="310"/>
      <c r="B117" s="101" t="s">
        <v>6</v>
      </c>
      <c r="C117" s="80">
        <v>30358.31</v>
      </c>
      <c r="D117" s="80">
        <v>28000</v>
      </c>
      <c r="E117" s="81">
        <v>36126.03</v>
      </c>
      <c r="F117" s="80">
        <v>32756</v>
      </c>
      <c r="G117" s="81">
        <v>30179.9</v>
      </c>
      <c r="H117" s="82">
        <v>27709</v>
      </c>
      <c r="I117" s="83" t="s">
        <v>52</v>
      </c>
      <c r="J117" s="87" t="s">
        <v>53</v>
      </c>
      <c r="K117" s="330"/>
      <c r="L117" s="331"/>
      <c r="M117" s="334"/>
      <c r="N117" s="335"/>
      <c r="O117" s="130">
        <v>0.20300000000000001</v>
      </c>
      <c r="P117" s="126">
        <v>0.28000000000000003</v>
      </c>
      <c r="Q117" s="130">
        <v>0.2</v>
      </c>
      <c r="R117" s="85" t="s">
        <v>52</v>
      </c>
      <c r="S117" s="121" t="s">
        <v>53</v>
      </c>
      <c r="T117" s="365"/>
      <c r="U117" s="366"/>
      <c r="V117" s="366"/>
      <c r="W117" s="366"/>
      <c r="X117" s="367"/>
      <c r="Y117" s="372"/>
      <c r="Z117" s="366"/>
      <c r="AA117" s="366"/>
      <c r="AB117" s="366"/>
      <c r="AC117" s="373"/>
      <c r="AD117" s="365"/>
      <c r="AE117" s="366"/>
      <c r="AF117" s="366"/>
      <c r="AG117" s="366"/>
      <c r="AH117" s="367"/>
      <c r="AI117" s="59">
        <v>0.74400000000000011</v>
      </c>
      <c r="AJ117" s="60">
        <v>0.67400000000000004</v>
      </c>
      <c r="AK117" s="59">
        <v>0.74600000000000011</v>
      </c>
      <c r="AL117" s="83" t="s">
        <v>52</v>
      </c>
      <c r="AM117" s="87" t="s">
        <v>53</v>
      </c>
      <c r="AN117" s="61">
        <v>0.65300000000000002</v>
      </c>
      <c r="AO117" s="60">
        <v>0.57800000000000007</v>
      </c>
      <c r="AP117" s="60">
        <v>0.65500000000000003</v>
      </c>
      <c r="AQ117" s="83" t="s">
        <v>52</v>
      </c>
      <c r="AR117" s="87" t="s">
        <v>53</v>
      </c>
      <c r="AS117" s="59">
        <v>9.0999999999999984E-2</v>
      </c>
      <c r="AT117" s="60">
        <v>9.6000000000000002E-2</v>
      </c>
      <c r="AU117" s="60">
        <v>9.0999999999999984E-2</v>
      </c>
      <c r="AV117" s="83" t="s">
        <v>109</v>
      </c>
      <c r="AW117" s="87" t="s">
        <v>74</v>
      </c>
      <c r="AX117" s="59">
        <v>0.79500000000000004</v>
      </c>
      <c r="AY117" s="60">
        <v>0.84499999999999997</v>
      </c>
      <c r="AZ117" s="60">
        <v>0.79400000000000004</v>
      </c>
      <c r="BA117" s="88" t="s">
        <v>52</v>
      </c>
      <c r="BB117" s="146" t="s">
        <v>53</v>
      </c>
      <c r="BC117" s="288"/>
      <c r="BD117" s="289"/>
      <c r="BE117" s="289"/>
      <c r="BF117" s="289"/>
      <c r="BG117" s="290"/>
      <c r="BH117" s="288"/>
      <c r="BI117" s="289"/>
      <c r="BJ117" s="289"/>
      <c r="BK117" s="289"/>
      <c r="BL117" s="290"/>
    </row>
    <row r="118" spans="1:64" ht="24" customHeight="1" thickBot="1" x14ac:dyDescent="0.3">
      <c r="A118" s="327" t="s">
        <v>29</v>
      </c>
      <c r="B118" s="100" t="s">
        <v>2</v>
      </c>
      <c r="C118" s="52">
        <v>56405.09</v>
      </c>
      <c r="D118" s="52">
        <v>50000</v>
      </c>
      <c r="E118" s="54">
        <v>51723.86</v>
      </c>
      <c r="F118" s="52">
        <v>45000</v>
      </c>
      <c r="G118" s="54">
        <v>59768.73</v>
      </c>
      <c r="H118" s="53">
        <v>54000</v>
      </c>
      <c r="I118" s="72" t="s">
        <v>52</v>
      </c>
      <c r="J118" s="74" t="s">
        <v>55</v>
      </c>
      <c r="K118" s="52">
        <f>E118/117.5*100</f>
        <v>44020.306382978728</v>
      </c>
      <c r="L118" s="53">
        <f>F118/117.5*100</f>
        <v>38297.872340425536</v>
      </c>
      <c r="M118" s="54">
        <f>G118/117.5*100</f>
        <v>50867.004255319152</v>
      </c>
      <c r="N118" s="55">
        <f>H118/117.5*100</f>
        <v>45957.446808510642</v>
      </c>
      <c r="O118" s="79">
        <v>0.193</v>
      </c>
      <c r="P118" s="73">
        <v>0.24399999999999999</v>
      </c>
      <c r="Q118" s="50">
        <v>0.158</v>
      </c>
      <c r="R118" s="70" t="s">
        <v>52</v>
      </c>
      <c r="S118" s="71" t="s">
        <v>55</v>
      </c>
      <c r="T118" s="159">
        <v>0.19600000000000001</v>
      </c>
      <c r="U118" s="160">
        <v>0.155</v>
      </c>
      <c r="V118" s="160">
        <v>0.254</v>
      </c>
      <c r="W118" s="164" t="s">
        <v>52</v>
      </c>
      <c r="X118" s="165" t="s">
        <v>55</v>
      </c>
      <c r="Y118" s="166">
        <v>0.246</v>
      </c>
      <c r="Z118" s="160">
        <v>0.2</v>
      </c>
      <c r="AA118" s="160">
        <v>0.312</v>
      </c>
      <c r="AB118" s="164" t="s">
        <v>52</v>
      </c>
      <c r="AC118" s="167" t="s">
        <v>55</v>
      </c>
      <c r="AD118" s="159">
        <v>0.17199999999999999</v>
      </c>
      <c r="AE118" s="160">
        <v>0.14499999999999999</v>
      </c>
      <c r="AF118" s="160">
        <v>0.21099999999999999</v>
      </c>
      <c r="AG118" s="164" t="s">
        <v>52</v>
      </c>
      <c r="AH118" s="165" t="s">
        <v>53</v>
      </c>
      <c r="AI118" s="56">
        <v>0.76100000000000012</v>
      </c>
      <c r="AJ118" s="57">
        <v>0.72200000000000009</v>
      </c>
      <c r="AK118" s="56">
        <v>0.79500000000000004</v>
      </c>
      <c r="AL118" s="70" t="s">
        <v>52</v>
      </c>
      <c r="AM118" s="78" t="s">
        <v>53</v>
      </c>
      <c r="AN118" s="58">
        <v>0.70900000000000007</v>
      </c>
      <c r="AO118" s="57">
        <v>0.66900000000000004</v>
      </c>
      <c r="AP118" s="57">
        <v>0.74399999999999999</v>
      </c>
      <c r="AQ118" s="70" t="s">
        <v>52</v>
      </c>
      <c r="AR118" s="78" t="s">
        <v>53</v>
      </c>
      <c r="AS118" s="56">
        <v>5.2000000000000005E-2</v>
      </c>
      <c r="AT118" s="57">
        <v>5.2999999999999999E-2</v>
      </c>
      <c r="AU118" s="57">
        <v>5.0999999999999997E-2</v>
      </c>
      <c r="AV118" s="72" t="s">
        <v>110</v>
      </c>
      <c r="AW118" s="74" t="s">
        <v>74</v>
      </c>
      <c r="AX118" s="56">
        <v>0.77500000000000002</v>
      </c>
      <c r="AY118" s="57">
        <v>0.78600000000000003</v>
      </c>
      <c r="AZ118" s="57">
        <v>0.76600000000000001</v>
      </c>
      <c r="BA118" s="95" t="s">
        <v>52</v>
      </c>
      <c r="BB118" s="145" t="s">
        <v>53</v>
      </c>
      <c r="BC118" s="56">
        <v>5.5E-2</v>
      </c>
      <c r="BD118" s="57">
        <v>0.11600000000000001</v>
      </c>
      <c r="BE118" s="57">
        <v>3.0000000000000001E-3</v>
      </c>
      <c r="BF118" s="72" t="s">
        <v>52</v>
      </c>
      <c r="BG118" s="74" t="s">
        <v>75</v>
      </c>
      <c r="BH118" s="50">
        <v>0.106</v>
      </c>
      <c r="BI118" s="73">
        <v>0.106</v>
      </c>
      <c r="BJ118" s="73">
        <v>0.105</v>
      </c>
      <c r="BK118" s="77" t="s">
        <v>109</v>
      </c>
      <c r="BL118" s="97" t="s">
        <v>74</v>
      </c>
    </row>
    <row r="119" spans="1:64" ht="24" customHeight="1" thickBot="1" x14ac:dyDescent="0.3">
      <c r="A119" s="310"/>
      <c r="B119" s="100" t="s">
        <v>3</v>
      </c>
      <c r="C119" s="52">
        <v>47575.05</v>
      </c>
      <c r="D119" s="52">
        <v>42000</v>
      </c>
      <c r="E119" s="54">
        <v>43219.64</v>
      </c>
      <c r="F119" s="52">
        <v>37000</v>
      </c>
      <c r="G119" s="54">
        <v>50463.199999999997</v>
      </c>
      <c r="H119" s="53">
        <v>45000</v>
      </c>
      <c r="I119" s="72" t="s">
        <v>52</v>
      </c>
      <c r="J119" s="74" t="s">
        <v>55</v>
      </c>
      <c r="K119" s="52">
        <f>E119/108*100</f>
        <v>40018.185185185182</v>
      </c>
      <c r="L119" s="53">
        <f>F119/108*100</f>
        <v>34259.259259259263</v>
      </c>
      <c r="M119" s="54">
        <f>G119/108*100</f>
        <v>46725.185185185182</v>
      </c>
      <c r="N119" s="55">
        <f>H119/108*100</f>
        <v>41666.666666666672</v>
      </c>
      <c r="O119" s="58">
        <v>0.20399999999999999</v>
      </c>
      <c r="P119" s="57">
        <v>0.27300000000000002</v>
      </c>
      <c r="Q119" s="56">
        <v>0.157</v>
      </c>
      <c r="R119" s="70" t="s">
        <v>52</v>
      </c>
      <c r="S119" s="71" t="s">
        <v>55</v>
      </c>
      <c r="T119" s="359" t="s">
        <v>56</v>
      </c>
      <c r="U119" s="360"/>
      <c r="V119" s="360"/>
      <c r="W119" s="360"/>
      <c r="X119" s="361"/>
      <c r="Y119" s="368" t="s">
        <v>56</v>
      </c>
      <c r="Z119" s="360"/>
      <c r="AA119" s="360"/>
      <c r="AB119" s="360"/>
      <c r="AC119" s="369"/>
      <c r="AD119" s="359" t="s">
        <v>56</v>
      </c>
      <c r="AE119" s="360"/>
      <c r="AF119" s="360"/>
      <c r="AG119" s="360"/>
      <c r="AH119" s="361"/>
      <c r="AI119" s="56">
        <v>0.79500000000000004</v>
      </c>
      <c r="AJ119" s="57">
        <v>0.75400000000000011</v>
      </c>
      <c r="AK119" s="56">
        <v>0.83100000000000007</v>
      </c>
      <c r="AL119" s="70" t="s">
        <v>52</v>
      </c>
      <c r="AM119" s="74" t="s">
        <v>53</v>
      </c>
      <c r="AN119" s="58">
        <v>0.753</v>
      </c>
      <c r="AO119" s="57">
        <v>0.70600000000000007</v>
      </c>
      <c r="AP119" s="57">
        <v>0.79200000000000004</v>
      </c>
      <c r="AQ119" s="70" t="s">
        <v>52</v>
      </c>
      <c r="AR119" s="78" t="s">
        <v>77</v>
      </c>
      <c r="AS119" s="56">
        <v>4.1999999999999996E-2</v>
      </c>
      <c r="AT119" s="57">
        <v>4.8000000000000001E-2</v>
      </c>
      <c r="AU119" s="57">
        <v>3.9E-2</v>
      </c>
      <c r="AV119" s="70" t="s">
        <v>52</v>
      </c>
      <c r="AW119" s="78" t="s">
        <v>85</v>
      </c>
      <c r="AX119" s="56">
        <v>0.77900000000000003</v>
      </c>
      <c r="AY119" s="57">
        <v>0.78800000000000003</v>
      </c>
      <c r="AZ119" s="57">
        <v>0.77200000000000002</v>
      </c>
      <c r="BA119" s="71" t="s">
        <v>52</v>
      </c>
      <c r="BB119" s="145" t="s">
        <v>53</v>
      </c>
      <c r="BC119" s="56">
        <v>7.0000000000000007E-2</v>
      </c>
      <c r="BD119" s="57">
        <v>0.161</v>
      </c>
      <c r="BE119" s="57">
        <v>3.0000000000000001E-3</v>
      </c>
      <c r="BF119" s="70" t="s">
        <v>52</v>
      </c>
      <c r="BG119" s="78" t="s">
        <v>86</v>
      </c>
      <c r="BH119" s="282" t="s">
        <v>56</v>
      </c>
      <c r="BI119" s="283"/>
      <c r="BJ119" s="283"/>
      <c r="BK119" s="283"/>
      <c r="BL119" s="284"/>
    </row>
    <row r="120" spans="1:64" ht="24" customHeight="1" thickBot="1" x14ac:dyDescent="0.3">
      <c r="A120" s="310"/>
      <c r="B120" s="100" t="s">
        <v>4</v>
      </c>
      <c r="C120" s="52">
        <v>43635.86</v>
      </c>
      <c r="D120" s="52">
        <v>38974</v>
      </c>
      <c r="E120" s="54">
        <v>39766.04</v>
      </c>
      <c r="F120" s="52">
        <v>35000</v>
      </c>
      <c r="G120" s="54">
        <v>45907.65</v>
      </c>
      <c r="H120" s="53">
        <v>40000</v>
      </c>
      <c r="I120" s="72" t="s">
        <v>52</v>
      </c>
      <c r="J120" s="74" t="s">
        <v>53</v>
      </c>
      <c r="K120" s="52">
        <f>E120/97.8*100</f>
        <v>40660.572597137019</v>
      </c>
      <c r="L120" s="53">
        <f>F120/97.8*100</f>
        <v>35787.32106339468</v>
      </c>
      <c r="M120" s="54">
        <f>G120/97.8*100</f>
        <v>46940.337423312885</v>
      </c>
      <c r="N120" s="55">
        <f>H120/97.8*100</f>
        <v>40899.795501022498</v>
      </c>
      <c r="O120" s="58">
        <v>0.20200000000000001</v>
      </c>
      <c r="P120" s="57">
        <v>0.27900000000000003</v>
      </c>
      <c r="Q120" s="56">
        <v>0.155</v>
      </c>
      <c r="R120" s="70" t="s">
        <v>52</v>
      </c>
      <c r="S120" s="71" t="s">
        <v>55</v>
      </c>
      <c r="T120" s="362"/>
      <c r="U120" s="363"/>
      <c r="V120" s="363"/>
      <c r="W120" s="363"/>
      <c r="X120" s="364"/>
      <c r="Y120" s="370"/>
      <c r="Z120" s="363"/>
      <c r="AA120" s="363"/>
      <c r="AB120" s="363"/>
      <c r="AC120" s="371"/>
      <c r="AD120" s="362"/>
      <c r="AE120" s="363"/>
      <c r="AF120" s="363"/>
      <c r="AG120" s="363"/>
      <c r="AH120" s="364"/>
      <c r="AI120" s="56">
        <v>0.77600000000000002</v>
      </c>
      <c r="AJ120" s="57">
        <v>0.71800000000000008</v>
      </c>
      <c r="AK120" s="56">
        <v>0.83200000000000007</v>
      </c>
      <c r="AL120" s="70" t="s">
        <v>52</v>
      </c>
      <c r="AM120" s="78" t="s">
        <v>55</v>
      </c>
      <c r="AN120" s="58">
        <v>0.73</v>
      </c>
      <c r="AO120" s="57">
        <v>0.66</v>
      </c>
      <c r="AP120" s="57">
        <v>0.78200000000000003</v>
      </c>
      <c r="AQ120" s="70" t="s">
        <v>52</v>
      </c>
      <c r="AR120" s="78" t="s">
        <v>55</v>
      </c>
      <c r="AS120" s="56">
        <v>5.3999999999999999E-2</v>
      </c>
      <c r="AT120" s="57">
        <v>5.8000000000000003E-2</v>
      </c>
      <c r="AU120" s="57">
        <v>4.9999999999999996E-2</v>
      </c>
      <c r="AV120" s="70" t="s">
        <v>52</v>
      </c>
      <c r="AW120" s="74" t="s">
        <v>55</v>
      </c>
      <c r="AX120" s="56">
        <v>0.78400000000000003</v>
      </c>
      <c r="AY120" s="57">
        <v>0.78700000000000003</v>
      </c>
      <c r="AZ120" s="57">
        <v>0.78100000000000003</v>
      </c>
      <c r="BA120" s="71" t="s">
        <v>108</v>
      </c>
      <c r="BB120" s="145" t="s">
        <v>74</v>
      </c>
      <c r="BC120" s="175">
        <v>0.05</v>
      </c>
      <c r="BD120" s="172">
        <v>0.123</v>
      </c>
      <c r="BE120" s="172">
        <v>1E-3</v>
      </c>
      <c r="BF120" s="173" t="s">
        <v>52</v>
      </c>
      <c r="BG120" s="174" t="s">
        <v>86</v>
      </c>
      <c r="BH120" s="285"/>
      <c r="BI120" s="286"/>
      <c r="BJ120" s="286"/>
      <c r="BK120" s="286"/>
      <c r="BL120" s="287"/>
    </row>
    <row r="121" spans="1:64" ht="24" customHeight="1" thickBot="1" x14ac:dyDescent="0.3">
      <c r="A121" s="310"/>
      <c r="B121" s="100" t="s">
        <v>5</v>
      </c>
      <c r="C121" s="52">
        <v>39364.379999999997</v>
      </c>
      <c r="D121" s="52">
        <v>35000</v>
      </c>
      <c r="E121" s="54">
        <v>36416.36</v>
      </c>
      <c r="F121" s="52">
        <v>31500</v>
      </c>
      <c r="G121" s="54">
        <v>40887.43</v>
      </c>
      <c r="H121" s="53">
        <v>36968.5</v>
      </c>
      <c r="I121" s="72" t="s">
        <v>52</v>
      </c>
      <c r="J121" s="74" t="s">
        <v>53</v>
      </c>
      <c r="K121" s="52">
        <f>E121/92.1*100</f>
        <v>39540.0217155266</v>
      </c>
      <c r="L121" s="53">
        <f>F121/92.1*100</f>
        <v>34201.95439739414</v>
      </c>
      <c r="M121" s="54">
        <f>G121/92.1*100</f>
        <v>44394.603691639524</v>
      </c>
      <c r="N121" s="55">
        <f>H121/92.1*100</f>
        <v>40139.52225841477</v>
      </c>
      <c r="O121" s="58">
        <v>0.224</v>
      </c>
      <c r="P121" s="57">
        <v>0.29899999999999999</v>
      </c>
      <c r="Q121" s="56">
        <v>0.183</v>
      </c>
      <c r="R121" s="70" t="s">
        <v>52</v>
      </c>
      <c r="S121" s="71" t="s">
        <v>55</v>
      </c>
      <c r="T121" s="362"/>
      <c r="U121" s="363"/>
      <c r="V121" s="363"/>
      <c r="W121" s="363"/>
      <c r="X121" s="364"/>
      <c r="Y121" s="370"/>
      <c r="Z121" s="363"/>
      <c r="AA121" s="363"/>
      <c r="AB121" s="363"/>
      <c r="AC121" s="371"/>
      <c r="AD121" s="362"/>
      <c r="AE121" s="363"/>
      <c r="AF121" s="363"/>
      <c r="AG121" s="363"/>
      <c r="AH121" s="364"/>
      <c r="AI121" s="56">
        <v>0.79200000000000004</v>
      </c>
      <c r="AJ121" s="57">
        <v>0.72700000000000009</v>
      </c>
      <c r="AK121" s="56">
        <v>0.83500000000000008</v>
      </c>
      <c r="AL121" s="70" t="s">
        <v>52</v>
      </c>
      <c r="AM121" s="74" t="s">
        <v>55</v>
      </c>
      <c r="AN121" s="58">
        <v>0.72599999999999998</v>
      </c>
      <c r="AO121" s="57">
        <v>0.65200000000000002</v>
      </c>
      <c r="AP121" s="57">
        <v>0.77500000000000002</v>
      </c>
      <c r="AQ121" s="70" t="s">
        <v>52</v>
      </c>
      <c r="AR121" s="74" t="s">
        <v>55</v>
      </c>
      <c r="AS121" s="56">
        <v>6.6000000000000003E-2</v>
      </c>
      <c r="AT121" s="57">
        <v>7.5000000000000011E-2</v>
      </c>
      <c r="AU121" s="57">
        <v>6.0000000000000005E-2</v>
      </c>
      <c r="AV121" s="70" t="s">
        <v>52</v>
      </c>
      <c r="AW121" s="74" t="s">
        <v>55</v>
      </c>
      <c r="AX121" s="56">
        <v>0.78700000000000003</v>
      </c>
      <c r="AY121" s="57">
        <v>0.79900000000000004</v>
      </c>
      <c r="AZ121" s="57">
        <v>0.78</v>
      </c>
      <c r="BA121" s="71" t="s">
        <v>52</v>
      </c>
      <c r="BB121" s="145" t="s">
        <v>53</v>
      </c>
      <c r="BC121" s="286" t="s">
        <v>56</v>
      </c>
      <c r="BD121" s="286"/>
      <c r="BE121" s="286"/>
      <c r="BF121" s="286"/>
      <c r="BG121" s="287"/>
      <c r="BH121" s="285"/>
      <c r="BI121" s="286"/>
      <c r="BJ121" s="286"/>
      <c r="BK121" s="286"/>
      <c r="BL121" s="287"/>
    </row>
    <row r="122" spans="1:64" ht="24" customHeight="1" thickBot="1" x14ac:dyDescent="0.3">
      <c r="A122" s="342"/>
      <c r="B122" s="100" t="s">
        <v>6</v>
      </c>
      <c r="C122" s="52">
        <v>33945.97</v>
      </c>
      <c r="D122" s="52">
        <v>30000</v>
      </c>
      <c r="E122" s="54">
        <v>32275.62</v>
      </c>
      <c r="F122" s="52">
        <v>28788</v>
      </c>
      <c r="G122" s="54">
        <v>34713.21</v>
      </c>
      <c r="H122" s="53">
        <v>30872</v>
      </c>
      <c r="I122" s="72" t="s">
        <v>52</v>
      </c>
      <c r="J122" s="74" t="s">
        <v>53</v>
      </c>
      <c r="K122" s="52">
        <f>E122/81.9*100</f>
        <v>39408.57142857142</v>
      </c>
      <c r="L122" s="53">
        <f>F122/81.9*100</f>
        <v>35150.183150183148</v>
      </c>
      <c r="M122" s="54">
        <f>G122/81.9*100</f>
        <v>42384.871794871797</v>
      </c>
      <c r="N122" s="55">
        <f>H122/81.9*100</f>
        <v>37694.749694749691</v>
      </c>
      <c r="O122" s="50">
        <v>0.16700000000000001</v>
      </c>
      <c r="P122" s="73">
        <v>0.20899999999999999</v>
      </c>
      <c r="Q122" s="50">
        <v>0.14799999999999999</v>
      </c>
      <c r="R122" s="70" t="s">
        <v>52</v>
      </c>
      <c r="S122" s="71" t="s">
        <v>53</v>
      </c>
      <c r="T122" s="365"/>
      <c r="U122" s="366"/>
      <c r="V122" s="366"/>
      <c r="W122" s="366"/>
      <c r="X122" s="367"/>
      <c r="Y122" s="372"/>
      <c r="Z122" s="366"/>
      <c r="AA122" s="366"/>
      <c r="AB122" s="366"/>
      <c r="AC122" s="373"/>
      <c r="AD122" s="365"/>
      <c r="AE122" s="366"/>
      <c r="AF122" s="366"/>
      <c r="AG122" s="366"/>
      <c r="AH122" s="367"/>
      <c r="AI122" s="56">
        <v>0.82000000000000006</v>
      </c>
      <c r="AJ122" s="57">
        <v>0.78800000000000014</v>
      </c>
      <c r="AK122" s="56">
        <v>0.83800000000000008</v>
      </c>
      <c r="AL122" s="72" t="s">
        <v>52</v>
      </c>
      <c r="AM122" s="74" t="s">
        <v>53</v>
      </c>
      <c r="AN122" s="58">
        <v>0.74399999999999999</v>
      </c>
      <c r="AO122" s="57">
        <v>0.70500000000000007</v>
      </c>
      <c r="AP122" s="57">
        <v>0.76600000000000001</v>
      </c>
      <c r="AQ122" s="72" t="s">
        <v>52</v>
      </c>
      <c r="AR122" s="74" t="s">
        <v>53</v>
      </c>
      <c r="AS122" s="56">
        <v>7.6000000000000012E-2</v>
      </c>
      <c r="AT122" s="57">
        <v>8.3000000000000018E-2</v>
      </c>
      <c r="AU122" s="57">
        <v>7.2000000000000008E-2</v>
      </c>
      <c r="AV122" s="72" t="s">
        <v>52</v>
      </c>
      <c r="AW122" s="74" t="s">
        <v>53</v>
      </c>
      <c r="AX122" s="56">
        <v>0.82199999999999995</v>
      </c>
      <c r="AY122" s="57">
        <v>0.83599999999999997</v>
      </c>
      <c r="AZ122" s="57">
        <v>0.81499999999999995</v>
      </c>
      <c r="BA122" s="69" t="s">
        <v>52</v>
      </c>
      <c r="BB122" s="97" t="s">
        <v>53</v>
      </c>
      <c r="BC122" s="286"/>
      <c r="BD122" s="286"/>
      <c r="BE122" s="286"/>
      <c r="BF122" s="286"/>
      <c r="BG122" s="287"/>
      <c r="BH122" s="288"/>
      <c r="BI122" s="289"/>
      <c r="BJ122" s="289"/>
      <c r="BK122" s="289"/>
      <c r="BL122" s="290"/>
    </row>
    <row r="123" spans="1:64" ht="24" customHeight="1" thickBot="1" x14ac:dyDescent="0.3">
      <c r="A123" s="309" t="s">
        <v>30</v>
      </c>
      <c r="B123" s="102" t="s">
        <v>2</v>
      </c>
      <c r="C123" s="103">
        <v>55767.46</v>
      </c>
      <c r="D123" s="103">
        <v>50000</v>
      </c>
      <c r="E123" s="104">
        <v>57113.08</v>
      </c>
      <c r="F123" s="103">
        <v>51000</v>
      </c>
      <c r="G123" s="104">
        <v>55473.02</v>
      </c>
      <c r="H123" s="105">
        <v>50000</v>
      </c>
      <c r="I123" s="90" t="s">
        <v>52</v>
      </c>
      <c r="J123" s="114" t="s">
        <v>55</v>
      </c>
      <c r="K123" s="103">
        <f>E123/115.1*100</f>
        <v>49620.39965247611</v>
      </c>
      <c r="L123" s="105">
        <f>F123/115.1*100</f>
        <v>44309.296264118158</v>
      </c>
      <c r="M123" s="104">
        <f>G123/115.1*100</f>
        <v>48195.499565595135</v>
      </c>
      <c r="N123" s="122">
        <f>H123/115.1*100</f>
        <v>43440.486533449177</v>
      </c>
      <c r="O123" s="123">
        <v>0.13600000000000001</v>
      </c>
      <c r="P123" s="89">
        <v>0.123</v>
      </c>
      <c r="Q123" s="107">
        <v>0.13900000000000001</v>
      </c>
      <c r="R123" s="108" t="s">
        <v>52</v>
      </c>
      <c r="S123" s="131" t="s">
        <v>53</v>
      </c>
      <c r="T123" s="159">
        <v>0.157</v>
      </c>
      <c r="U123" s="160">
        <v>0.156</v>
      </c>
      <c r="V123" s="160">
        <v>0.16300000000000001</v>
      </c>
      <c r="W123" s="164" t="s">
        <v>52</v>
      </c>
      <c r="X123" s="165" t="s">
        <v>53</v>
      </c>
      <c r="Y123" s="166">
        <v>0.215</v>
      </c>
      <c r="Z123" s="160">
        <v>0.20799999999999999</v>
      </c>
      <c r="AA123" s="160">
        <v>0.245</v>
      </c>
      <c r="AB123" s="164" t="s">
        <v>52</v>
      </c>
      <c r="AC123" s="167" t="s">
        <v>53</v>
      </c>
      <c r="AD123" s="159">
        <v>0.14199999999999999</v>
      </c>
      <c r="AE123" s="160">
        <v>0.14699999999999999</v>
      </c>
      <c r="AF123" s="160">
        <v>0.122</v>
      </c>
      <c r="AG123" s="164" t="s">
        <v>52</v>
      </c>
      <c r="AH123" s="165" t="s">
        <v>53</v>
      </c>
      <c r="AI123" s="111">
        <v>0.80900000000000005</v>
      </c>
      <c r="AJ123" s="112">
        <v>0.78600000000000014</v>
      </c>
      <c r="AK123" s="111">
        <v>0.81500000000000006</v>
      </c>
      <c r="AL123" s="90" t="s">
        <v>110</v>
      </c>
      <c r="AM123" s="114" t="s">
        <v>74</v>
      </c>
      <c r="AN123" s="113">
        <v>0.73499999999999999</v>
      </c>
      <c r="AO123" s="112">
        <v>0.71800000000000008</v>
      </c>
      <c r="AP123" s="112">
        <v>0.73799999999999999</v>
      </c>
      <c r="AQ123" s="108" t="s">
        <v>52</v>
      </c>
      <c r="AR123" s="109" t="s">
        <v>53</v>
      </c>
      <c r="AS123" s="111">
        <v>7.400000000000001E-2</v>
      </c>
      <c r="AT123" s="112">
        <v>6.8000000000000005E-2</v>
      </c>
      <c r="AU123" s="112">
        <v>7.7000000000000013E-2</v>
      </c>
      <c r="AV123" s="90" t="s">
        <v>110</v>
      </c>
      <c r="AW123" s="114" t="s">
        <v>74</v>
      </c>
      <c r="AX123" s="111">
        <v>0.75</v>
      </c>
      <c r="AY123" s="112">
        <v>0.746</v>
      </c>
      <c r="AZ123" s="112">
        <v>0.751</v>
      </c>
      <c r="BA123" s="115" t="s">
        <v>108</v>
      </c>
      <c r="BB123" s="143" t="s">
        <v>74</v>
      </c>
      <c r="BC123" s="111">
        <v>4.0000000000000001E-3</v>
      </c>
      <c r="BD123" s="112">
        <v>0.02</v>
      </c>
      <c r="BE123" s="112">
        <v>1E-3</v>
      </c>
      <c r="BF123" s="90" t="s">
        <v>52</v>
      </c>
      <c r="BG123" s="114" t="s">
        <v>55</v>
      </c>
      <c r="BH123" s="107">
        <v>0.111</v>
      </c>
      <c r="BI123" s="89">
        <v>8.5000000000000006E-2</v>
      </c>
      <c r="BJ123" s="89">
        <v>0.115</v>
      </c>
      <c r="BK123" s="117" t="s">
        <v>52</v>
      </c>
      <c r="BL123" s="118" t="s">
        <v>53</v>
      </c>
    </row>
    <row r="124" spans="1:64" ht="24" customHeight="1" thickBot="1" x14ac:dyDescent="0.3">
      <c r="A124" s="310"/>
      <c r="B124" s="100" t="s">
        <v>3</v>
      </c>
      <c r="C124" s="52">
        <v>47470.559999999998</v>
      </c>
      <c r="D124" s="52">
        <v>42000</v>
      </c>
      <c r="E124" s="54">
        <v>51447.3</v>
      </c>
      <c r="F124" s="52">
        <v>44000</v>
      </c>
      <c r="G124" s="54">
        <v>46686.12</v>
      </c>
      <c r="H124" s="53">
        <v>42000</v>
      </c>
      <c r="I124" s="72" t="s">
        <v>52</v>
      </c>
      <c r="J124" s="74" t="s">
        <v>55</v>
      </c>
      <c r="K124" s="52">
        <f>E124/108.5*100</f>
        <v>47416.866359447005</v>
      </c>
      <c r="L124" s="53">
        <f>F124/108.5*100</f>
        <v>40552.995391705073</v>
      </c>
      <c r="M124" s="54">
        <f>G124/108.5*100</f>
        <v>43028.682027649775</v>
      </c>
      <c r="N124" s="55">
        <f>H124/108.5*100</f>
        <v>38709.677419354841</v>
      </c>
      <c r="O124" s="58">
        <v>0.13300000000000001</v>
      </c>
      <c r="P124" s="57">
        <v>0.127</v>
      </c>
      <c r="Q124" s="56">
        <v>0.13400000000000001</v>
      </c>
      <c r="R124" s="70" t="s">
        <v>108</v>
      </c>
      <c r="S124" s="71" t="s">
        <v>74</v>
      </c>
      <c r="T124" s="359" t="s">
        <v>56</v>
      </c>
      <c r="U124" s="360"/>
      <c r="V124" s="360"/>
      <c r="W124" s="360"/>
      <c r="X124" s="361"/>
      <c r="Y124" s="368" t="s">
        <v>56</v>
      </c>
      <c r="Z124" s="360"/>
      <c r="AA124" s="360"/>
      <c r="AB124" s="360"/>
      <c r="AC124" s="369"/>
      <c r="AD124" s="359" t="s">
        <v>56</v>
      </c>
      <c r="AE124" s="360"/>
      <c r="AF124" s="360"/>
      <c r="AG124" s="360"/>
      <c r="AH124" s="361"/>
      <c r="AI124" s="56">
        <v>0.82600000000000007</v>
      </c>
      <c r="AJ124" s="57">
        <v>0.79300000000000004</v>
      </c>
      <c r="AK124" s="56">
        <v>0.83500000000000008</v>
      </c>
      <c r="AL124" s="70" t="s">
        <v>52</v>
      </c>
      <c r="AM124" s="74" t="s">
        <v>53</v>
      </c>
      <c r="AN124" s="58">
        <v>0.79600000000000004</v>
      </c>
      <c r="AO124" s="57">
        <v>0.76800000000000002</v>
      </c>
      <c r="AP124" s="57">
        <v>0.80300000000000005</v>
      </c>
      <c r="AQ124" s="70" t="s">
        <v>52</v>
      </c>
      <c r="AR124" s="74" t="s">
        <v>53</v>
      </c>
      <c r="AS124" s="56">
        <v>3.0000000000000002E-2</v>
      </c>
      <c r="AT124" s="57">
        <v>2.4999999999999998E-2</v>
      </c>
      <c r="AU124" s="57">
        <v>3.2000000000000001E-2</v>
      </c>
      <c r="AV124" s="70" t="s">
        <v>52</v>
      </c>
      <c r="AW124" s="78" t="s">
        <v>53</v>
      </c>
      <c r="AX124" s="56">
        <v>0.77200000000000002</v>
      </c>
      <c r="AY124" s="57">
        <v>0.76</v>
      </c>
      <c r="AZ124" s="57">
        <v>0.77400000000000002</v>
      </c>
      <c r="BA124" s="69" t="s">
        <v>108</v>
      </c>
      <c r="BB124" s="145" t="s">
        <v>74</v>
      </c>
      <c r="BC124" s="56">
        <v>7.0000000000000001E-3</v>
      </c>
      <c r="BD124" s="57">
        <v>3.4000000000000002E-2</v>
      </c>
      <c r="BE124" s="57">
        <v>1E-3</v>
      </c>
      <c r="BF124" s="70" t="s">
        <v>52</v>
      </c>
      <c r="BG124" s="78" t="s">
        <v>55</v>
      </c>
      <c r="BH124" s="282" t="s">
        <v>56</v>
      </c>
      <c r="BI124" s="283"/>
      <c r="BJ124" s="283"/>
      <c r="BK124" s="283"/>
      <c r="BL124" s="284"/>
    </row>
    <row r="125" spans="1:64" ht="24" customHeight="1" thickBot="1" x14ac:dyDescent="0.3">
      <c r="A125" s="310"/>
      <c r="B125" s="100" t="s">
        <v>4</v>
      </c>
      <c r="C125" s="52">
        <v>41834.86</v>
      </c>
      <c r="D125" s="52">
        <v>38872.46</v>
      </c>
      <c r="E125" s="54">
        <v>43108.04</v>
      </c>
      <c r="F125" s="52">
        <v>38956</v>
      </c>
      <c r="G125" s="54">
        <v>41549.51</v>
      </c>
      <c r="H125" s="53">
        <v>38866</v>
      </c>
      <c r="I125" s="72" t="s">
        <v>109</v>
      </c>
      <c r="J125" s="74" t="s">
        <v>74</v>
      </c>
      <c r="K125" s="52">
        <f>E125/97.4*100</f>
        <v>44258.767967145788</v>
      </c>
      <c r="L125" s="53">
        <f>F125/97.4*100</f>
        <v>39995.893223819294</v>
      </c>
      <c r="M125" s="54">
        <f>G125/97.4*100</f>
        <v>42658.634496919913</v>
      </c>
      <c r="N125" s="55">
        <f>H125/97.4*100</f>
        <v>39903.490759753586</v>
      </c>
      <c r="O125" s="58">
        <v>0.14799999999999999</v>
      </c>
      <c r="P125" s="57">
        <v>0.124</v>
      </c>
      <c r="Q125" s="56">
        <v>0.153</v>
      </c>
      <c r="R125" s="70" t="s">
        <v>52</v>
      </c>
      <c r="S125" s="71" t="s">
        <v>53</v>
      </c>
      <c r="T125" s="362"/>
      <c r="U125" s="363"/>
      <c r="V125" s="363"/>
      <c r="W125" s="363"/>
      <c r="X125" s="364"/>
      <c r="Y125" s="370"/>
      <c r="Z125" s="363"/>
      <c r="AA125" s="363"/>
      <c r="AB125" s="363"/>
      <c r="AC125" s="371"/>
      <c r="AD125" s="362"/>
      <c r="AE125" s="363"/>
      <c r="AF125" s="363"/>
      <c r="AG125" s="363"/>
      <c r="AH125" s="364"/>
      <c r="AI125" s="56">
        <v>0.80500000000000005</v>
      </c>
      <c r="AJ125" s="57">
        <v>0.77300000000000002</v>
      </c>
      <c r="AK125" s="56">
        <v>0.81200000000000006</v>
      </c>
      <c r="AL125" s="70" t="s">
        <v>52</v>
      </c>
      <c r="AM125" s="74" t="s">
        <v>53</v>
      </c>
      <c r="AN125" s="58">
        <v>0.752</v>
      </c>
      <c r="AO125" s="57">
        <v>0.72799999999999998</v>
      </c>
      <c r="AP125" s="57">
        <v>0.75900000000000001</v>
      </c>
      <c r="AQ125" s="70" t="s">
        <v>52</v>
      </c>
      <c r="AR125" s="78" t="s">
        <v>53</v>
      </c>
      <c r="AS125" s="56">
        <v>5.2999999999999999E-2</v>
      </c>
      <c r="AT125" s="57">
        <v>4.4999999999999998E-2</v>
      </c>
      <c r="AU125" s="57">
        <v>5.2999999999999999E-2</v>
      </c>
      <c r="AV125" s="72" t="s">
        <v>108</v>
      </c>
      <c r="AW125" s="74" t="s">
        <v>74</v>
      </c>
      <c r="AX125" s="56">
        <v>0.751</v>
      </c>
      <c r="AY125" s="57">
        <v>0.77900000000000003</v>
      </c>
      <c r="AZ125" s="57">
        <v>0.745</v>
      </c>
      <c r="BA125" s="69" t="s">
        <v>52</v>
      </c>
      <c r="BB125" s="97" t="s">
        <v>53</v>
      </c>
      <c r="BC125" s="56">
        <v>5.0000000000000001E-3</v>
      </c>
      <c r="BD125" s="57">
        <v>2.5000000000000001E-2</v>
      </c>
      <c r="BE125" s="57">
        <v>1E-3</v>
      </c>
      <c r="BF125" s="70" t="s">
        <v>52</v>
      </c>
      <c r="BG125" s="78" t="s">
        <v>55</v>
      </c>
      <c r="BH125" s="285"/>
      <c r="BI125" s="286"/>
      <c r="BJ125" s="286"/>
      <c r="BK125" s="286"/>
      <c r="BL125" s="287"/>
    </row>
    <row r="126" spans="1:64" ht="24" customHeight="1" thickBot="1" x14ac:dyDescent="0.3">
      <c r="A126" s="310"/>
      <c r="B126" s="100" t="s">
        <v>5</v>
      </c>
      <c r="C126" s="52">
        <v>37840.67</v>
      </c>
      <c r="D126" s="52">
        <v>35000</v>
      </c>
      <c r="E126" s="54">
        <v>39569.839999999997</v>
      </c>
      <c r="F126" s="52">
        <v>35909.5</v>
      </c>
      <c r="G126" s="54">
        <v>37464.29</v>
      </c>
      <c r="H126" s="53">
        <v>35000</v>
      </c>
      <c r="I126" s="72" t="s">
        <v>109</v>
      </c>
      <c r="J126" s="74" t="s">
        <v>74</v>
      </c>
      <c r="K126" s="52">
        <f>E126/93.6*100</f>
        <v>42275.470085470086</v>
      </c>
      <c r="L126" s="53">
        <f>F126/93.6*100</f>
        <v>38364.85042735043</v>
      </c>
      <c r="M126" s="54">
        <f>G126/93.6*100</f>
        <v>40025.950854700859</v>
      </c>
      <c r="N126" s="55">
        <f>H126/93.6*100</f>
        <v>37393.162393162398</v>
      </c>
      <c r="O126" s="58">
        <v>0.14599999999999999</v>
      </c>
      <c r="P126" s="57">
        <v>0.14299999999999999</v>
      </c>
      <c r="Q126" s="56">
        <v>0.14699999999999999</v>
      </c>
      <c r="R126" s="70" t="s">
        <v>108</v>
      </c>
      <c r="S126" s="71" t="s">
        <v>74</v>
      </c>
      <c r="T126" s="362"/>
      <c r="U126" s="363"/>
      <c r="V126" s="363"/>
      <c r="W126" s="363"/>
      <c r="X126" s="364"/>
      <c r="Y126" s="370"/>
      <c r="Z126" s="363"/>
      <c r="AA126" s="363"/>
      <c r="AB126" s="363"/>
      <c r="AC126" s="371"/>
      <c r="AD126" s="362"/>
      <c r="AE126" s="363"/>
      <c r="AF126" s="363"/>
      <c r="AG126" s="363"/>
      <c r="AH126" s="364"/>
      <c r="AI126" s="56">
        <v>0.81400000000000006</v>
      </c>
      <c r="AJ126" s="57">
        <v>0.77400000000000002</v>
      </c>
      <c r="AK126" s="56">
        <v>0.82500000000000007</v>
      </c>
      <c r="AL126" s="70" t="s">
        <v>52</v>
      </c>
      <c r="AM126" s="74" t="s">
        <v>53</v>
      </c>
      <c r="AN126" s="58">
        <v>0.755</v>
      </c>
      <c r="AO126" s="57">
        <v>0.72299999999999998</v>
      </c>
      <c r="AP126" s="57">
        <v>0.76300000000000001</v>
      </c>
      <c r="AQ126" s="70" t="s">
        <v>52</v>
      </c>
      <c r="AR126" s="78" t="s">
        <v>53</v>
      </c>
      <c r="AS126" s="56">
        <v>5.9000000000000004E-2</v>
      </c>
      <c r="AT126" s="57">
        <v>5.0999999999999997E-2</v>
      </c>
      <c r="AU126" s="57">
        <v>6.2000000000000006E-2</v>
      </c>
      <c r="AV126" s="70" t="s">
        <v>52</v>
      </c>
      <c r="AW126" s="74" t="s">
        <v>53</v>
      </c>
      <c r="AX126" s="56">
        <v>0.76600000000000001</v>
      </c>
      <c r="AY126" s="57">
        <v>0.77200000000000002</v>
      </c>
      <c r="AZ126" s="57">
        <v>0.76400000000000001</v>
      </c>
      <c r="BA126" s="69" t="s">
        <v>108</v>
      </c>
      <c r="BB126" s="145" t="s">
        <v>74</v>
      </c>
      <c r="BC126" s="282" t="s">
        <v>56</v>
      </c>
      <c r="BD126" s="283"/>
      <c r="BE126" s="283"/>
      <c r="BF126" s="283"/>
      <c r="BG126" s="284"/>
      <c r="BH126" s="285"/>
      <c r="BI126" s="286"/>
      <c r="BJ126" s="286"/>
      <c r="BK126" s="286"/>
      <c r="BL126" s="287"/>
    </row>
    <row r="127" spans="1:64" ht="24" customHeight="1" thickBot="1" x14ac:dyDescent="0.3">
      <c r="A127" s="310"/>
      <c r="B127" s="101" t="s">
        <v>6</v>
      </c>
      <c r="C127" s="80">
        <v>31426.93</v>
      </c>
      <c r="D127" s="80">
        <v>28000</v>
      </c>
      <c r="E127" s="81">
        <v>32605.15</v>
      </c>
      <c r="F127" s="80">
        <v>29000</v>
      </c>
      <c r="G127" s="81">
        <v>31173.94</v>
      </c>
      <c r="H127" s="82">
        <v>27611.5</v>
      </c>
      <c r="I127" s="83" t="s">
        <v>109</v>
      </c>
      <c r="J127" s="87" t="s">
        <v>74</v>
      </c>
      <c r="K127" s="80">
        <f>E127/83.4*100</f>
        <v>39094.904076738603</v>
      </c>
      <c r="L127" s="82">
        <f>F127/83.4*100</f>
        <v>34772.182254196639</v>
      </c>
      <c r="M127" s="81">
        <f>G127/83.4*100</f>
        <v>37378.824940047954</v>
      </c>
      <c r="N127" s="124">
        <f>H127/83.4*100</f>
        <v>33107.314148681049</v>
      </c>
      <c r="O127" s="130">
        <v>0.13500000000000001</v>
      </c>
      <c r="P127" s="126">
        <v>0.13200000000000001</v>
      </c>
      <c r="Q127" s="130">
        <v>0.13600000000000001</v>
      </c>
      <c r="R127" s="85" t="s">
        <v>108</v>
      </c>
      <c r="S127" s="121" t="s">
        <v>74</v>
      </c>
      <c r="T127" s="365"/>
      <c r="U127" s="366"/>
      <c r="V127" s="366"/>
      <c r="W127" s="366"/>
      <c r="X127" s="367"/>
      <c r="Y127" s="372"/>
      <c r="Z127" s="366"/>
      <c r="AA127" s="366"/>
      <c r="AB127" s="366"/>
      <c r="AC127" s="373"/>
      <c r="AD127" s="365"/>
      <c r="AE127" s="366"/>
      <c r="AF127" s="366"/>
      <c r="AG127" s="366"/>
      <c r="AH127" s="367"/>
      <c r="AI127" s="59">
        <v>0.80800000000000005</v>
      </c>
      <c r="AJ127" s="60">
        <v>0.75100000000000011</v>
      </c>
      <c r="AK127" s="59">
        <v>0.82200000000000006</v>
      </c>
      <c r="AL127" s="83" t="s">
        <v>52</v>
      </c>
      <c r="AM127" s="87" t="s">
        <v>53</v>
      </c>
      <c r="AN127" s="61">
        <v>0.745</v>
      </c>
      <c r="AO127" s="60">
        <v>0.68900000000000006</v>
      </c>
      <c r="AP127" s="60">
        <v>0.75900000000000001</v>
      </c>
      <c r="AQ127" s="83" t="s">
        <v>52</v>
      </c>
      <c r="AR127" s="87" t="s">
        <v>53</v>
      </c>
      <c r="AS127" s="59">
        <v>6.3000000000000014E-2</v>
      </c>
      <c r="AT127" s="60">
        <v>6.2E-2</v>
      </c>
      <c r="AU127" s="60">
        <v>6.3000000000000014E-2</v>
      </c>
      <c r="AV127" s="83" t="s">
        <v>109</v>
      </c>
      <c r="AW127" s="87" t="s">
        <v>53</v>
      </c>
      <c r="AX127" s="59">
        <v>0.79500000000000004</v>
      </c>
      <c r="AY127" s="60">
        <v>0.78100000000000003</v>
      </c>
      <c r="AZ127" s="60">
        <v>0.79800000000000004</v>
      </c>
      <c r="BA127" s="88" t="s">
        <v>52</v>
      </c>
      <c r="BB127" s="146" t="s">
        <v>53</v>
      </c>
      <c r="BC127" s="288"/>
      <c r="BD127" s="289"/>
      <c r="BE127" s="289"/>
      <c r="BF127" s="289"/>
      <c r="BG127" s="290"/>
      <c r="BH127" s="288"/>
      <c r="BI127" s="289"/>
      <c r="BJ127" s="289"/>
      <c r="BK127" s="289"/>
      <c r="BL127" s="290"/>
    </row>
    <row r="128" spans="1:64" ht="24" customHeight="1" thickBot="1" x14ac:dyDescent="0.3">
      <c r="A128" s="327" t="s">
        <v>20</v>
      </c>
      <c r="B128" s="100" t="s">
        <v>2</v>
      </c>
      <c r="C128" s="52">
        <v>57728.67</v>
      </c>
      <c r="D128" s="52">
        <v>52000</v>
      </c>
      <c r="E128" s="54">
        <v>57513.1</v>
      </c>
      <c r="F128" s="52">
        <v>51000</v>
      </c>
      <c r="G128" s="54">
        <v>57787.44</v>
      </c>
      <c r="H128" s="53">
        <v>52000</v>
      </c>
      <c r="I128" s="72" t="s">
        <v>110</v>
      </c>
      <c r="J128" s="74" t="s">
        <v>74</v>
      </c>
      <c r="K128" s="344" t="s">
        <v>56</v>
      </c>
      <c r="L128" s="345"/>
      <c r="M128" s="328" t="s">
        <v>56</v>
      </c>
      <c r="N128" s="333"/>
      <c r="O128" s="79">
        <v>0.16400000000000001</v>
      </c>
      <c r="P128" s="73">
        <v>0.20899999999999999</v>
      </c>
      <c r="Q128" s="50">
        <v>0.15</v>
      </c>
      <c r="R128" s="70" t="s">
        <v>52</v>
      </c>
      <c r="S128" s="71" t="s">
        <v>53</v>
      </c>
      <c r="T128" s="159">
        <v>0.21199999999999999</v>
      </c>
      <c r="U128" s="160">
        <v>0.193</v>
      </c>
      <c r="V128" s="160">
        <v>0.27400000000000002</v>
      </c>
      <c r="W128" s="164" t="s">
        <v>52</v>
      </c>
      <c r="X128" s="165" t="s">
        <v>53</v>
      </c>
      <c r="Y128" s="166">
        <v>0.307</v>
      </c>
      <c r="Z128" s="160">
        <v>0.27900000000000003</v>
      </c>
      <c r="AA128" s="160">
        <v>0.39500000000000002</v>
      </c>
      <c r="AB128" s="164" t="s">
        <v>52</v>
      </c>
      <c r="AC128" s="167" t="s">
        <v>55</v>
      </c>
      <c r="AD128" s="159">
        <v>0.14199999999999999</v>
      </c>
      <c r="AE128" s="160">
        <v>0.13300000000000001</v>
      </c>
      <c r="AF128" s="160">
        <v>0.17</v>
      </c>
      <c r="AG128" s="164" t="s">
        <v>52</v>
      </c>
      <c r="AH128" s="165" t="s">
        <v>53</v>
      </c>
      <c r="AI128" s="56">
        <v>0.69500000000000006</v>
      </c>
      <c r="AJ128" s="57">
        <v>0.65000000000000013</v>
      </c>
      <c r="AK128" s="56">
        <v>0.71200000000000008</v>
      </c>
      <c r="AL128" s="70" t="s">
        <v>52</v>
      </c>
      <c r="AM128" s="78" t="s">
        <v>53</v>
      </c>
      <c r="AN128" s="58">
        <v>0.624</v>
      </c>
      <c r="AO128" s="57">
        <v>0.56500000000000006</v>
      </c>
      <c r="AP128" s="57">
        <v>0.64500000000000002</v>
      </c>
      <c r="AQ128" s="70" t="s">
        <v>52</v>
      </c>
      <c r="AR128" s="78" t="s">
        <v>53</v>
      </c>
      <c r="AS128" s="56">
        <v>7.0999999999999994E-2</v>
      </c>
      <c r="AT128" s="57">
        <v>8.4999999999999992E-2</v>
      </c>
      <c r="AU128" s="57">
        <v>6.7000000000000004E-2</v>
      </c>
      <c r="AV128" s="72" t="s">
        <v>110</v>
      </c>
      <c r="AW128" s="74" t="s">
        <v>74</v>
      </c>
      <c r="AX128" s="56">
        <v>0.76800000000000002</v>
      </c>
      <c r="AY128" s="57">
        <v>0.78800000000000003</v>
      </c>
      <c r="AZ128" s="57">
        <v>0.76200000000000001</v>
      </c>
      <c r="BA128" s="71" t="s">
        <v>108</v>
      </c>
      <c r="BB128" s="145" t="s">
        <v>74</v>
      </c>
      <c r="BC128" s="56">
        <v>8.0000000000000002E-3</v>
      </c>
      <c r="BD128" s="57">
        <v>2.5999999999999999E-2</v>
      </c>
      <c r="BE128" s="57">
        <v>1E-3</v>
      </c>
      <c r="BF128" s="72" t="s">
        <v>52</v>
      </c>
      <c r="BG128" s="74" t="s">
        <v>55</v>
      </c>
      <c r="BH128" s="50">
        <v>0.214</v>
      </c>
      <c r="BI128" s="73">
        <v>0.32800000000000001</v>
      </c>
      <c r="BJ128" s="73">
        <v>0.18</v>
      </c>
      <c r="BK128" s="96" t="s">
        <v>52</v>
      </c>
      <c r="BL128" s="97" t="s">
        <v>55</v>
      </c>
    </row>
    <row r="129" spans="1:65" ht="24" customHeight="1" thickBot="1" x14ac:dyDescent="0.3">
      <c r="A129" s="310"/>
      <c r="B129" s="100" t="s">
        <v>3</v>
      </c>
      <c r="C129" s="52">
        <v>54827.49</v>
      </c>
      <c r="D129" s="52">
        <v>49000</v>
      </c>
      <c r="E129" s="54">
        <v>56034.09</v>
      </c>
      <c r="F129" s="52">
        <v>50000</v>
      </c>
      <c r="G129" s="54">
        <v>54517.51</v>
      </c>
      <c r="H129" s="53">
        <v>49000</v>
      </c>
      <c r="I129" s="72" t="s">
        <v>52</v>
      </c>
      <c r="J129" s="74" t="s">
        <v>55</v>
      </c>
      <c r="K129" s="328"/>
      <c r="L129" s="329"/>
      <c r="M129" s="328"/>
      <c r="N129" s="333"/>
      <c r="O129" s="58">
        <v>0.13700000000000001</v>
      </c>
      <c r="P129" s="57">
        <v>0.189</v>
      </c>
      <c r="Q129" s="56">
        <v>0.122</v>
      </c>
      <c r="R129" s="70" t="s">
        <v>52</v>
      </c>
      <c r="S129" s="71" t="s">
        <v>53</v>
      </c>
      <c r="T129" s="359" t="s">
        <v>56</v>
      </c>
      <c r="U129" s="360"/>
      <c r="V129" s="360"/>
      <c r="W129" s="360"/>
      <c r="X129" s="361"/>
      <c r="Y129" s="368" t="s">
        <v>56</v>
      </c>
      <c r="Z129" s="360"/>
      <c r="AA129" s="360"/>
      <c r="AB129" s="360"/>
      <c r="AC129" s="369"/>
      <c r="AD129" s="359" t="s">
        <v>56</v>
      </c>
      <c r="AE129" s="360"/>
      <c r="AF129" s="360"/>
      <c r="AG129" s="360"/>
      <c r="AH129" s="361"/>
      <c r="AI129" s="56">
        <v>0.78600000000000003</v>
      </c>
      <c r="AJ129" s="57">
        <v>0.72100000000000009</v>
      </c>
      <c r="AK129" s="56">
        <v>0.80600000000000005</v>
      </c>
      <c r="AL129" s="72" t="s">
        <v>52</v>
      </c>
      <c r="AM129" s="74" t="s">
        <v>53</v>
      </c>
      <c r="AN129" s="58">
        <v>0.72399999999999998</v>
      </c>
      <c r="AO129" s="57">
        <v>0.64800000000000002</v>
      </c>
      <c r="AP129" s="57">
        <v>0.748</v>
      </c>
      <c r="AQ129" s="72" t="s">
        <v>52</v>
      </c>
      <c r="AR129" s="74" t="s">
        <v>53</v>
      </c>
      <c r="AS129" s="56">
        <v>6.2000000000000006E-2</v>
      </c>
      <c r="AT129" s="57">
        <v>7.2999999999999995E-2</v>
      </c>
      <c r="AU129" s="57">
        <v>5.8000000000000003E-2</v>
      </c>
      <c r="AV129" s="72" t="s">
        <v>52</v>
      </c>
      <c r="AW129" s="74" t="s">
        <v>53</v>
      </c>
      <c r="AX129" s="56">
        <v>0.79100000000000004</v>
      </c>
      <c r="AY129" s="57">
        <v>0.79800000000000004</v>
      </c>
      <c r="AZ129" s="57">
        <v>0.78900000000000003</v>
      </c>
      <c r="BA129" s="71" t="s">
        <v>108</v>
      </c>
      <c r="BB129" s="145" t="s">
        <v>74</v>
      </c>
      <c r="BC129" s="56">
        <v>8.0000000000000002E-3</v>
      </c>
      <c r="BD129" s="57">
        <v>3.4000000000000002E-2</v>
      </c>
      <c r="BE129" s="57">
        <v>1E-3</v>
      </c>
      <c r="BF129" s="70" t="s">
        <v>52</v>
      </c>
      <c r="BG129" s="78" t="s">
        <v>55</v>
      </c>
      <c r="BH129" s="282" t="s">
        <v>56</v>
      </c>
      <c r="BI129" s="283"/>
      <c r="BJ129" s="283"/>
      <c r="BK129" s="283"/>
      <c r="BL129" s="284"/>
    </row>
    <row r="130" spans="1:65" ht="24" customHeight="1" thickBot="1" x14ac:dyDescent="0.3">
      <c r="A130" s="310"/>
      <c r="B130" s="100" t="s">
        <v>4</v>
      </c>
      <c r="C130" s="52">
        <v>49172.53</v>
      </c>
      <c r="D130" s="52">
        <v>43000</v>
      </c>
      <c r="E130" s="54">
        <v>50174.93</v>
      </c>
      <c r="F130" s="52">
        <v>42659</v>
      </c>
      <c r="G130" s="54">
        <v>48898.2</v>
      </c>
      <c r="H130" s="53">
        <v>43171</v>
      </c>
      <c r="I130" s="72" t="s">
        <v>110</v>
      </c>
      <c r="J130" s="74" t="s">
        <v>74</v>
      </c>
      <c r="K130" s="328"/>
      <c r="L130" s="329"/>
      <c r="M130" s="328"/>
      <c r="N130" s="333"/>
      <c r="O130" s="58">
        <v>0.126</v>
      </c>
      <c r="P130" s="57">
        <v>0.186</v>
      </c>
      <c r="Q130" s="56">
        <v>0.109</v>
      </c>
      <c r="R130" s="70" t="s">
        <v>52</v>
      </c>
      <c r="S130" s="71" t="s">
        <v>53</v>
      </c>
      <c r="T130" s="362"/>
      <c r="U130" s="363"/>
      <c r="V130" s="363"/>
      <c r="W130" s="363"/>
      <c r="X130" s="364"/>
      <c r="Y130" s="370"/>
      <c r="Z130" s="363"/>
      <c r="AA130" s="363"/>
      <c r="AB130" s="363"/>
      <c r="AC130" s="371"/>
      <c r="AD130" s="362"/>
      <c r="AE130" s="363"/>
      <c r="AF130" s="363"/>
      <c r="AG130" s="363"/>
      <c r="AH130" s="364"/>
      <c r="AI130" s="56">
        <v>0.77700000000000002</v>
      </c>
      <c r="AJ130" s="57">
        <v>0.71200000000000008</v>
      </c>
      <c r="AK130" s="56">
        <v>0.79800000000000004</v>
      </c>
      <c r="AL130" s="70" t="s">
        <v>52</v>
      </c>
      <c r="AM130" s="74" t="s">
        <v>53</v>
      </c>
      <c r="AN130" s="58">
        <v>0.72899999999999998</v>
      </c>
      <c r="AO130" s="57">
        <v>0.64700000000000002</v>
      </c>
      <c r="AP130" s="57">
        <v>0.75600000000000001</v>
      </c>
      <c r="AQ130" s="70" t="s">
        <v>52</v>
      </c>
      <c r="AR130" s="78" t="s">
        <v>77</v>
      </c>
      <c r="AS130" s="56">
        <v>4.7999999999999994E-2</v>
      </c>
      <c r="AT130" s="57">
        <v>6.5000000000000002E-2</v>
      </c>
      <c r="AU130" s="57">
        <v>4.1999999999999996E-2</v>
      </c>
      <c r="AV130" s="70" t="s">
        <v>109</v>
      </c>
      <c r="AW130" s="78" t="s">
        <v>74</v>
      </c>
      <c r="AX130" s="56">
        <v>0.80300000000000005</v>
      </c>
      <c r="AY130" s="57">
        <v>0.81499999999999995</v>
      </c>
      <c r="AZ130" s="57">
        <v>0.8</v>
      </c>
      <c r="BA130" s="71" t="s">
        <v>108</v>
      </c>
      <c r="BB130" s="145" t="s">
        <v>74</v>
      </c>
      <c r="BC130" s="56">
        <v>6.0000000000000001E-3</v>
      </c>
      <c r="BD130" s="57">
        <v>2.8000000000000001E-2</v>
      </c>
      <c r="BE130" s="57">
        <v>0</v>
      </c>
      <c r="BF130" s="70" t="s">
        <v>52</v>
      </c>
      <c r="BG130" s="78" t="s">
        <v>55</v>
      </c>
      <c r="BH130" s="285"/>
      <c r="BI130" s="286"/>
      <c r="BJ130" s="286"/>
      <c r="BK130" s="286"/>
      <c r="BL130" s="287"/>
    </row>
    <row r="131" spans="1:65" ht="24" customHeight="1" thickBot="1" x14ac:dyDescent="0.3">
      <c r="A131" s="310"/>
      <c r="B131" s="100" t="s">
        <v>5</v>
      </c>
      <c r="C131" s="52">
        <v>40805.97</v>
      </c>
      <c r="D131" s="52">
        <v>37030</v>
      </c>
      <c r="E131" s="54">
        <v>41171.730000000003</v>
      </c>
      <c r="F131" s="52">
        <v>37000</v>
      </c>
      <c r="G131" s="54">
        <v>40698.82</v>
      </c>
      <c r="H131" s="53">
        <v>37075</v>
      </c>
      <c r="I131" s="72" t="s">
        <v>109</v>
      </c>
      <c r="J131" s="74" t="s">
        <v>74</v>
      </c>
      <c r="K131" s="328"/>
      <c r="L131" s="329"/>
      <c r="M131" s="328"/>
      <c r="N131" s="333"/>
      <c r="O131" s="58">
        <v>0.152</v>
      </c>
      <c r="P131" s="57">
        <v>0.17100000000000001</v>
      </c>
      <c r="Q131" s="56">
        <v>0.14699999999999999</v>
      </c>
      <c r="R131" s="70" t="s">
        <v>52</v>
      </c>
      <c r="S131" s="71" t="s">
        <v>53</v>
      </c>
      <c r="T131" s="362"/>
      <c r="U131" s="363"/>
      <c r="V131" s="363"/>
      <c r="W131" s="363"/>
      <c r="X131" s="364"/>
      <c r="Y131" s="370"/>
      <c r="Z131" s="363"/>
      <c r="AA131" s="363"/>
      <c r="AB131" s="363"/>
      <c r="AC131" s="371"/>
      <c r="AD131" s="362"/>
      <c r="AE131" s="363"/>
      <c r="AF131" s="363"/>
      <c r="AG131" s="363"/>
      <c r="AH131" s="364"/>
      <c r="AI131" s="56">
        <v>0.76500000000000012</v>
      </c>
      <c r="AJ131" s="57">
        <v>0.71900000000000008</v>
      </c>
      <c r="AK131" s="56">
        <v>0.78000000000000014</v>
      </c>
      <c r="AL131" s="70" t="s">
        <v>52</v>
      </c>
      <c r="AM131" s="74" t="s">
        <v>53</v>
      </c>
      <c r="AN131" s="58">
        <v>0.70099999999999996</v>
      </c>
      <c r="AO131" s="57">
        <v>0.64900000000000002</v>
      </c>
      <c r="AP131" s="57">
        <v>0.71600000000000008</v>
      </c>
      <c r="AQ131" s="70" t="s">
        <v>52</v>
      </c>
      <c r="AR131" s="78" t="s">
        <v>53</v>
      </c>
      <c r="AS131" s="56">
        <v>6.4000000000000001E-2</v>
      </c>
      <c r="AT131" s="57">
        <v>7.0000000000000007E-2</v>
      </c>
      <c r="AU131" s="57">
        <v>6.4000000000000001E-2</v>
      </c>
      <c r="AV131" s="70" t="s">
        <v>52</v>
      </c>
      <c r="AW131" s="74" t="s">
        <v>53</v>
      </c>
      <c r="AX131" s="56">
        <v>0.78500000000000003</v>
      </c>
      <c r="AY131" s="57">
        <v>0.86</v>
      </c>
      <c r="AZ131" s="57">
        <v>0.76400000000000001</v>
      </c>
      <c r="BA131" s="71" t="s">
        <v>52</v>
      </c>
      <c r="BB131" s="145" t="s">
        <v>53</v>
      </c>
      <c r="BC131" s="282" t="s">
        <v>56</v>
      </c>
      <c r="BD131" s="283"/>
      <c r="BE131" s="283"/>
      <c r="BF131" s="283"/>
      <c r="BG131" s="284"/>
      <c r="BH131" s="285"/>
      <c r="BI131" s="286"/>
      <c r="BJ131" s="286"/>
      <c r="BK131" s="286"/>
      <c r="BL131" s="287"/>
    </row>
    <row r="132" spans="1:65" ht="24" customHeight="1" thickBot="1" x14ac:dyDescent="0.3">
      <c r="A132" s="310"/>
      <c r="B132" s="101" t="s">
        <v>6</v>
      </c>
      <c r="C132" s="52">
        <v>34071.01</v>
      </c>
      <c r="D132" s="52">
        <v>31948</v>
      </c>
      <c r="E132" s="54">
        <v>35923.85</v>
      </c>
      <c r="F132" s="53">
        <v>34571</v>
      </c>
      <c r="G132" s="52">
        <v>33572.199999999997</v>
      </c>
      <c r="H132" s="53">
        <v>31000</v>
      </c>
      <c r="I132" s="72" t="s">
        <v>52</v>
      </c>
      <c r="J132" s="74" t="s">
        <v>53</v>
      </c>
      <c r="K132" s="330"/>
      <c r="L132" s="331"/>
      <c r="M132" s="328"/>
      <c r="N132" s="333"/>
      <c r="O132" s="50">
        <v>0.14599999999999999</v>
      </c>
      <c r="P132" s="73">
        <v>0.161</v>
      </c>
      <c r="Q132" s="50">
        <v>0.14199999999999999</v>
      </c>
      <c r="R132" s="70" t="s">
        <v>108</v>
      </c>
      <c r="S132" s="71" t="s">
        <v>74</v>
      </c>
      <c r="T132" s="365"/>
      <c r="U132" s="366"/>
      <c r="V132" s="366"/>
      <c r="W132" s="366"/>
      <c r="X132" s="367"/>
      <c r="Y132" s="372"/>
      <c r="Z132" s="366"/>
      <c r="AA132" s="366"/>
      <c r="AB132" s="366"/>
      <c r="AC132" s="373"/>
      <c r="AD132" s="365"/>
      <c r="AE132" s="366"/>
      <c r="AF132" s="366"/>
      <c r="AG132" s="366"/>
      <c r="AH132" s="367"/>
      <c r="AI132" s="56">
        <v>0.78100000000000014</v>
      </c>
      <c r="AJ132" s="57">
        <v>0.72600000000000009</v>
      </c>
      <c r="AK132" s="56">
        <v>0.79900000000000015</v>
      </c>
      <c r="AL132" s="72" t="s">
        <v>52</v>
      </c>
      <c r="AM132" s="74" t="s">
        <v>53</v>
      </c>
      <c r="AN132" s="58">
        <v>0.69500000000000006</v>
      </c>
      <c r="AO132" s="57">
        <v>0.63700000000000001</v>
      </c>
      <c r="AP132" s="57">
        <v>0.71300000000000008</v>
      </c>
      <c r="AQ132" s="72" t="s">
        <v>52</v>
      </c>
      <c r="AR132" s="74" t="s">
        <v>53</v>
      </c>
      <c r="AS132" s="56">
        <v>8.6000000000000021E-2</v>
      </c>
      <c r="AT132" s="57">
        <v>8.9000000000000024E-2</v>
      </c>
      <c r="AU132" s="57">
        <v>8.6000000000000021E-2</v>
      </c>
      <c r="AV132" s="72" t="s">
        <v>109</v>
      </c>
      <c r="AW132" s="74" t="s">
        <v>53</v>
      </c>
      <c r="AX132" s="56">
        <v>0.79900000000000004</v>
      </c>
      <c r="AY132" s="57">
        <v>0.84899999999999998</v>
      </c>
      <c r="AZ132" s="57">
        <v>0.78500000000000003</v>
      </c>
      <c r="BA132" s="69" t="s">
        <v>52</v>
      </c>
      <c r="BB132" s="97" t="s">
        <v>53</v>
      </c>
      <c r="BC132" s="306"/>
      <c r="BD132" s="307"/>
      <c r="BE132" s="307"/>
      <c r="BF132" s="307"/>
      <c r="BG132" s="308"/>
      <c r="BH132" s="306"/>
      <c r="BI132" s="307"/>
      <c r="BJ132" s="307"/>
      <c r="BK132" s="307"/>
      <c r="BL132" s="308"/>
      <c r="BM132" s="139"/>
    </row>
    <row r="133" spans="1:65" ht="24" customHeight="1" x14ac:dyDescent="0.25">
      <c r="A133" s="339" t="s">
        <v>24</v>
      </c>
      <c r="B133" s="100" t="s">
        <v>2</v>
      </c>
      <c r="C133" s="136">
        <v>51819.24</v>
      </c>
      <c r="D133" s="105">
        <v>45000</v>
      </c>
      <c r="E133" s="103">
        <v>46778.25</v>
      </c>
      <c r="F133" s="105">
        <v>40000</v>
      </c>
      <c r="G133" s="103">
        <v>53181.86</v>
      </c>
      <c r="H133" s="105">
        <v>47000</v>
      </c>
      <c r="I133" s="106" t="s">
        <v>52</v>
      </c>
      <c r="J133" s="114" t="s">
        <v>55</v>
      </c>
      <c r="K133" s="103">
        <f>E133/118.1*100</f>
        <v>39609.017781541072</v>
      </c>
      <c r="L133" s="105">
        <f>F133/118.1*100</f>
        <v>33869.602032176124</v>
      </c>
      <c r="M133" s="103">
        <f>G133/118.1*100</f>
        <v>45031.210838272651</v>
      </c>
      <c r="N133" s="122">
        <f>H133/118.1*100</f>
        <v>39796.782387806947</v>
      </c>
      <c r="O133" s="154">
        <v>0.17699999999999999</v>
      </c>
      <c r="P133" s="89">
        <v>0.20399999999999999</v>
      </c>
      <c r="Q133" s="89">
        <v>0.16900000000000001</v>
      </c>
      <c r="R133" s="108" t="s">
        <v>52</v>
      </c>
      <c r="S133" s="131" t="s">
        <v>53</v>
      </c>
      <c r="T133" s="159">
        <v>0.183</v>
      </c>
      <c r="U133" s="160">
        <v>0.17399999999999999</v>
      </c>
      <c r="V133" s="160">
        <v>0.216</v>
      </c>
      <c r="W133" s="164" t="s">
        <v>52</v>
      </c>
      <c r="X133" s="165" t="s">
        <v>53</v>
      </c>
      <c r="Y133" s="166">
        <v>0.23899999999999999</v>
      </c>
      <c r="Z133" s="160">
        <v>0.224</v>
      </c>
      <c r="AA133" s="160">
        <v>0.29599999999999999</v>
      </c>
      <c r="AB133" s="164" t="s">
        <v>52</v>
      </c>
      <c r="AC133" s="167" t="s">
        <v>53</v>
      </c>
      <c r="AD133" s="159">
        <v>0.126</v>
      </c>
      <c r="AE133" s="160">
        <v>0.124</v>
      </c>
      <c r="AF133" s="160">
        <v>0.13400000000000001</v>
      </c>
      <c r="AG133" s="164" t="s">
        <v>52</v>
      </c>
      <c r="AH133" s="165" t="s">
        <v>53</v>
      </c>
      <c r="AI133" s="151">
        <v>0.79600000000000004</v>
      </c>
      <c r="AJ133" s="112">
        <v>0.78900000000000003</v>
      </c>
      <c r="AK133" s="112">
        <v>0.79900000000000004</v>
      </c>
      <c r="AL133" s="90" t="s">
        <v>110</v>
      </c>
      <c r="AM133" s="118" t="s">
        <v>74</v>
      </c>
      <c r="AN133" s="152">
        <v>0.754</v>
      </c>
      <c r="AO133" s="112">
        <v>0.74</v>
      </c>
      <c r="AP133" s="152">
        <v>0.75900000000000001</v>
      </c>
      <c r="AQ133" s="108" t="s">
        <v>52</v>
      </c>
      <c r="AR133" s="109" t="s">
        <v>53</v>
      </c>
      <c r="AS133" s="151">
        <v>4.2000000000000003E-2</v>
      </c>
      <c r="AT133" s="152">
        <v>4.8999999999999995E-2</v>
      </c>
      <c r="AU133" s="112">
        <v>0.04</v>
      </c>
      <c r="AV133" s="90" t="s">
        <v>110</v>
      </c>
      <c r="AW133" s="118" t="s">
        <v>74</v>
      </c>
      <c r="AX133" s="134">
        <v>0.78900000000000003</v>
      </c>
      <c r="AY133" s="51">
        <v>0.79800000000000004</v>
      </c>
      <c r="AZ133" s="51">
        <v>0.78600000000000003</v>
      </c>
      <c r="BA133" s="65" t="s">
        <v>108</v>
      </c>
      <c r="BB133" s="147" t="s">
        <v>74</v>
      </c>
      <c r="BC133" s="134">
        <v>8.9999999999999993E-3</v>
      </c>
      <c r="BD133" s="51">
        <v>3.5999999999999997E-2</v>
      </c>
      <c r="BE133" s="51">
        <v>1E-3</v>
      </c>
      <c r="BF133" s="66" t="s">
        <v>52</v>
      </c>
      <c r="BG133" s="68" t="s">
        <v>55</v>
      </c>
      <c r="BH133" s="148">
        <v>0.18099999999999999</v>
      </c>
      <c r="BI133" s="64">
        <v>0.122</v>
      </c>
      <c r="BJ133" s="64">
        <v>0.19800000000000001</v>
      </c>
      <c r="BK133" s="66" t="s">
        <v>52</v>
      </c>
      <c r="BL133" s="67" t="s">
        <v>53</v>
      </c>
      <c r="BM133" s="139"/>
    </row>
    <row r="134" spans="1:65" ht="24" customHeight="1" x14ac:dyDescent="0.25">
      <c r="A134" s="340"/>
      <c r="B134" s="100" t="s">
        <v>3</v>
      </c>
      <c r="C134" s="137">
        <v>43505.93</v>
      </c>
      <c r="D134" s="53">
        <v>38000</v>
      </c>
      <c r="E134" s="52">
        <v>39882.269999999997</v>
      </c>
      <c r="F134" s="53">
        <v>33000</v>
      </c>
      <c r="G134" s="52">
        <v>44340.29</v>
      </c>
      <c r="H134" s="53">
        <v>39000</v>
      </c>
      <c r="I134" s="63" t="s">
        <v>52</v>
      </c>
      <c r="J134" s="74" t="s">
        <v>55</v>
      </c>
      <c r="K134" s="52">
        <f>E134/108.5*100</f>
        <v>36757.852534562211</v>
      </c>
      <c r="L134" s="53">
        <f>F134/108.5*100</f>
        <v>30414.746543778801</v>
      </c>
      <c r="M134" s="52">
        <f>G134/108.5*100</f>
        <v>40866.626728110597</v>
      </c>
      <c r="N134" s="55">
        <f>H134/108.5*100</f>
        <v>35944.700460829496</v>
      </c>
      <c r="O134" s="155">
        <v>0.187</v>
      </c>
      <c r="P134" s="57">
        <v>0.19700000000000001</v>
      </c>
      <c r="Q134" s="57">
        <v>0.184</v>
      </c>
      <c r="R134" s="70" t="s">
        <v>108</v>
      </c>
      <c r="S134" s="71" t="s">
        <v>74</v>
      </c>
      <c r="T134" s="359" t="s">
        <v>56</v>
      </c>
      <c r="U134" s="360"/>
      <c r="V134" s="360"/>
      <c r="W134" s="360"/>
      <c r="X134" s="361"/>
      <c r="Y134" s="368" t="s">
        <v>56</v>
      </c>
      <c r="Z134" s="360"/>
      <c r="AA134" s="360"/>
      <c r="AB134" s="360"/>
      <c r="AC134" s="369"/>
      <c r="AD134" s="359" t="s">
        <v>56</v>
      </c>
      <c r="AE134" s="360"/>
      <c r="AF134" s="360"/>
      <c r="AG134" s="360"/>
      <c r="AH134" s="361"/>
      <c r="AI134" s="155">
        <v>0.82400000000000007</v>
      </c>
      <c r="AJ134" s="57">
        <v>0.81100000000000005</v>
      </c>
      <c r="AK134" s="57">
        <v>0.82600000000000007</v>
      </c>
      <c r="AL134" s="63" t="s">
        <v>108</v>
      </c>
      <c r="AM134" s="74" t="s">
        <v>74</v>
      </c>
      <c r="AN134" s="155">
        <v>0.78500000000000003</v>
      </c>
      <c r="AO134" s="57">
        <v>0.77500000000000002</v>
      </c>
      <c r="AP134" s="57">
        <v>0.78700000000000003</v>
      </c>
      <c r="AQ134" s="72" t="s">
        <v>108</v>
      </c>
      <c r="AR134" s="74" t="s">
        <v>74</v>
      </c>
      <c r="AS134" s="155">
        <v>3.9E-2</v>
      </c>
      <c r="AT134" s="57">
        <v>3.6000000000000004E-2</v>
      </c>
      <c r="AU134" s="57">
        <v>3.9E-2</v>
      </c>
      <c r="AV134" s="72" t="s">
        <v>108</v>
      </c>
      <c r="AW134" s="74" t="s">
        <v>74</v>
      </c>
      <c r="AX134" s="155">
        <v>0.80400000000000005</v>
      </c>
      <c r="AY134" s="57">
        <v>0.83499999999999996</v>
      </c>
      <c r="AZ134" s="57">
        <v>0.79700000000000004</v>
      </c>
      <c r="BA134" s="70" t="s">
        <v>52</v>
      </c>
      <c r="BB134" s="78" t="s">
        <v>53</v>
      </c>
      <c r="BC134" s="155">
        <v>1.0999999999999999E-2</v>
      </c>
      <c r="BD134" s="57">
        <v>4.5999999999999999E-2</v>
      </c>
      <c r="BE134" s="57">
        <v>3.0000000000000001E-3</v>
      </c>
      <c r="BF134" s="70" t="s">
        <v>52</v>
      </c>
      <c r="BG134" s="78" t="s">
        <v>55</v>
      </c>
      <c r="BH134" s="374" t="s">
        <v>56</v>
      </c>
      <c r="BI134" s="375"/>
      <c r="BJ134" s="375"/>
      <c r="BK134" s="375"/>
      <c r="BL134" s="376"/>
      <c r="BM134" s="139"/>
    </row>
    <row r="135" spans="1:65" ht="24" customHeight="1" x14ac:dyDescent="0.25">
      <c r="A135" s="340"/>
      <c r="B135" s="100" t="s">
        <v>4</v>
      </c>
      <c r="C135" s="137">
        <v>37903.56</v>
      </c>
      <c r="D135" s="53">
        <v>33457</v>
      </c>
      <c r="E135" s="52">
        <v>34000.83</v>
      </c>
      <c r="F135" s="53">
        <v>29395</v>
      </c>
      <c r="G135" s="52">
        <v>38765.72</v>
      </c>
      <c r="H135" s="53">
        <v>35000</v>
      </c>
      <c r="I135" s="63" t="s">
        <v>52</v>
      </c>
      <c r="J135" s="74" t="s">
        <v>53</v>
      </c>
      <c r="K135" s="52">
        <f t="shared" ref="K135:N136" si="0">E135/98.6*100</f>
        <v>34483.600405679514</v>
      </c>
      <c r="L135" s="53">
        <f t="shared" si="0"/>
        <v>29812.373225152129</v>
      </c>
      <c r="M135" s="52">
        <f t="shared" si="0"/>
        <v>39316.146044624751</v>
      </c>
      <c r="N135" s="55">
        <f t="shared" si="0"/>
        <v>35496.957403651119</v>
      </c>
      <c r="O135" s="155">
        <v>0.19600000000000001</v>
      </c>
      <c r="P135" s="57">
        <v>0.22</v>
      </c>
      <c r="Q135" s="57">
        <v>0.192</v>
      </c>
      <c r="R135" s="70" t="s">
        <v>52</v>
      </c>
      <c r="S135" s="71" t="s">
        <v>53</v>
      </c>
      <c r="T135" s="362"/>
      <c r="U135" s="363"/>
      <c r="V135" s="363"/>
      <c r="W135" s="363"/>
      <c r="X135" s="364"/>
      <c r="Y135" s="370"/>
      <c r="Z135" s="363"/>
      <c r="AA135" s="363"/>
      <c r="AB135" s="363"/>
      <c r="AC135" s="371"/>
      <c r="AD135" s="362"/>
      <c r="AE135" s="363"/>
      <c r="AF135" s="363"/>
      <c r="AG135" s="363"/>
      <c r="AH135" s="364"/>
      <c r="AI135" s="155">
        <v>0.82200000000000006</v>
      </c>
      <c r="AJ135" s="57">
        <v>0.80500000000000005</v>
      </c>
      <c r="AK135" s="57">
        <v>0.82400000000000007</v>
      </c>
      <c r="AL135" s="158" t="s">
        <v>52</v>
      </c>
      <c r="AM135" s="74" t="s">
        <v>53</v>
      </c>
      <c r="AN135" s="155">
        <v>0.77500000000000002</v>
      </c>
      <c r="AO135" s="57">
        <v>0.76200000000000001</v>
      </c>
      <c r="AP135" s="57">
        <v>0.77800000000000002</v>
      </c>
      <c r="AQ135" s="70" t="s">
        <v>52</v>
      </c>
      <c r="AR135" s="74" t="s">
        <v>53</v>
      </c>
      <c r="AS135" s="155">
        <v>4.7E-2</v>
      </c>
      <c r="AT135" s="57">
        <v>4.2999999999999997E-2</v>
      </c>
      <c r="AU135" s="57">
        <v>4.5999999999999999E-2</v>
      </c>
      <c r="AV135" s="72" t="s">
        <v>108</v>
      </c>
      <c r="AW135" s="74" t="s">
        <v>74</v>
      </c>
      <c r="AX135" s="155">
        <v>0.80200000000000005</v>
      </c>
      <c r="AY135" s="57">
        <v>0.84899999999999998</v>
      </c>
      <c r="AZ135" s="57">
        <v>0.79200000000000004</v>
      </c>
      <c r="BA135" s="70" t="s">
        <v>52</v>
      </c>
      <c r="BB135" s="78" t="s">
        <v>53</v>
      </c>
      <c r="BC135" s="155">
        <v>6.0000000000000001E-3</v>
      </c>
      <c r="BD135" s="57">
        <v>0.02</v>
      </c>
      <c r="BE135" s="57">
        <v>3.0000000000000001E-3</v>
      </c>
      <c r="BF135" s="70" t="s">
        <v>52</v>
      </c>
      <c r="BG135" s="78" t="s">
        <v>55</v>
      </c>
      <c r="BH135" s="377"/>
      <c r="BI135" s="378"/>
      <c r="BJ135" s="378"/>
      <c r="BK135" s="378"/>
      <c r="BL135" s="379"/>
      <c r="BM135" s="139"/>
    </row>
    <row r="136" spans="1:65" ht="24" customHeight="1" x14ac:dyDescent="0.25">
      <c r="A136" s="340"/>
      <c r="B136" s="100" t="s">
        <v>5</v>
      </c>
      <c r="C136" s="137">
        <v>34450.36</v>
      </c>
      <c r="D136" s="53">
        <v>30762.5</v>
      </c>
      <c r="E136" s="52">
        <v>31198.12</v>
      </c>
      <c r="F136" s="53">
        <v>27589.5</v>
      </c>
      <c r="G136" s="52">
        <v>35185.42</v>
      </c>
      <c r="H136" s="53">
        <v>31929.5</v>
      </c>
      <c r="I136" s="63" t="s">
        <v>52</v>
      </c>
      <c r="J136" s="74" t="s">
        <v>53</v>
      </c>
      <c r="K136" s="52">
        <f t="shared" si="0"/>
        <v>31641.0953346856</v>
      </c>
      <c r="L136" s="53">
        <f t="shared" si="0"/>
        <v>27981.237322515215</v>
      </c>
      <c r="M136" s="52">
        <f t="shared" si="0"/>
        <v>35685.010141987827</v>
      </c>
      <c r="N136" s="55">
        <f t="shared" si="0"/>
        <v>32382.860040567954</v>
      </c>
      <c r="O136" s="155">
        <v>0.23</v>
      </c>
      <c r="P136" s="57">
        <v>0.26400000000000001</v>
      </c>
      <c r="Q136" s="57">
        <v>0.223</v>
      </c>
      <c r="R136" s="70" t="s">
        <v>52</v>
      </c>
      <c r="S136" s="71" t="s">
        <v>53</v>
      </c>
      <c r="T136" s="362"/>
      <c r="U136" s="363"/>
      <c r="V136" s="363"/>
      <c r="W136" s="363"/>
      <c r="X136" s="364"/>
      <c r="Y136" s="370"/>
      <c r="Z136" s="363"/>
      <c r="AA136" s="363"/>
      <c r="AB136" s="363"/>
      <c r="AC136" s="371"/>
      <c r="AD136" s="362"/>
      <c r="AE136" s="363"/>
      <c r="AF136" s="363"/>
      <c r="AG136" s="363"/>
      <c r="AH136" s="364"/>
      <c r="AI136" s="155">
        <v>0.80800000000000005</v>
      </c>
      <c r="AJ136" s="57">
        <v>0.77500000000000002</v>
      </c>
      <c r="AK136" s="57">
        <v>0.81400000000000006</v>
      </c>
      <c r="AL136" s="158" t="s">
        <v>52</v>
      </c>
      <c r="AM136" s="74" t="s">
        <v>53</v>
      </c>
      <c r="AN136" s="155">
        <v>0.74199999999999999</v>
      </c>
      <c r="AO136" s="57">
        <v>0.72</v>
      </c>
      <c r="AP136" s="57">
        <v>0.747</v>
      </c>
      <c r="AQ136" s="70" t="s">
        <v>52</v>
      </c>
      <c r="AR136" s="78" t="s">
        <v>53</v>
      </c>
      <c r="AS136" s="155">
        <v>6.6000000000000003E-2</v>
      </c>
      <c r="AT136" s="57">
        <v>5.5000000000000007E-2</v>
      </c>
      <c r="AU136" s="57">
        <v>6.7000000000000004E-2</v>
      </c>
      <c r="AV136" s="70" t="s">
        <v>52</v>
      </c>
      <c r="AW136" s="74" t="s">
        <v>53</v>
      </c>
      <c r="AX136" s="155">
        <v>0.77800000000000002</v>
      </c>
      <c r="AY136" s="57">
        <v>0.82199999999999995</v>
      </c>
      <c r="AZ136" s="57">
        <v>0.76700000000000002</v>
      </c>
      <c r="BA136" s="70" t="s">
        <v>52</v>
      </c>
      <c r="BB136" s="78" t="s">
        <v>53</v>
      </c>
      <c r="BC136" s="374" t="s">
        <v>56</v>
      </c>
      <c r="BD136" s="375"/>
      <c r="BE136" s="375"/>
      <c r="BF136" s="375"/>
      <c r="BG136" s="376"/>
      <c r="BH136" s="377"/>
      <c r="BI136" s="378"/>
      <c r="BJ136" s="378"/>
      <c r="BK136" s="378"/>
      <c r="BL136" s="379"/>
      <c r="BM136" s="139"/>
    </row>
    <row r="137" spans="1:65" ht="24" customHeight="1" thickBot="1" x14ac:dyDescent="0.3">
      <c r="A137" s="341"/>
      <c r="B137" s="101" t="s">
        <v>6</v>
      </c>
      <c r="C137" s="140">
        <v>30452.66</v>
      </c>
      <c r="D137" s="82">
        <v>27906.5</v>
      </c>
      <c r="E137" s="80">
        <v>27916.66</v>
      </c>
      <c r="F137" s="82">
        <v>24134</v>
      </c>
      <c r="G137" s="80">
        <v>31067.02</v>
      </c>
      <c r="H137" s="82">
        <v>28524</v>
      </c>
      <c r="I137" s="84" t="s">
        <v>52</v>
      </c>
      <c r="J137" s="87" t="s">
        <v>53</v>
      </c>
      <c r="K137" s="80">
        <f>E137/88.6*100</f>
        <v>31508.645598194136</v>
      </c>
      <c r="L137" s="82">
        <f>F137/88.6*100</f>
        <v>27239.277652370201</v>
      </c>
      <c r="M137" s="80">
        <f>G137/88.6*100</f>
        <v>35064.356659142213</v>
      </c>
      <c r="N137" s="124">
        <f>H137/88.6*100</f>
        <v>32194.130925507903</v>
      </c>
      <c r="O137" s="156">
        <v>0.19600000000000001</v>
      </c>
      <c r="P137" s="126">
        <v>0.253</v>
      </c>
      <c r="Q137" s="126">
        <v>0.183</v>
      </c>
      <c r="R137" s="85" t="s">
        <v>52</v>
      </c>
      <c r="S137" s="121" t="s">
        <v>53</v>
      </c>
      <c r="T137" s="365"/>
      <c r="U137" s="366"/>
      <c r="V137" s="366"/>
      <c r="W137" s="366"/>
      <c r="X137" s="367"/>
      <c r="Y137" s="372"/>
      <c r="Z137" s="366"/>
      <c r="AA137" s="366"/>
      <c r="AB137" s="366"/>
      <c r="AC137" s="373"/>
      <c r="AD137" s="365"/>
      <c r="AE137" s="366"/>
      <c r="AF137" s="366"/>
      <c r="AG137" s="366"/>
      <c r="AH137" s="367"/>
      <c r="AI137" s="157">
        <v>0.81800000000000006</v>
      </c>
      <c r="AJ137" s="60">
        <v>0.79800000000000015</v>
      </c>
      <c r="AK137" s="60">
        <v>0.82100000000000006</v>
      </c>
      <c r="AL137" s="84" t="s">
        <v>52</v>
      </c>
      <c r="AM137" s="87" t="s">
        <v>53</v>
      </c>
      <c r="AN137" s="157">
        <v>0.748</v>
      </c>
      <c r="AO137" s="60">
        <v>0.72200000000000009</v>
      </c>
      <c r="AP137" s="60">
        <v>0.755</v>
      </c>
      <c r="AQ137" s="83" t="s">
        <v>52</v>
      </c>
      <c r="AR137" s="87" t="s">
        <v>53</v>
      </c>
      <c r="AS137" s="157">
        <v>7.0000000000000007E-2</v>
      </c>
      <c r="AT137" s="60">
        <v>7.6000000000000012E-2</v>
      </c>
      <c r="AU137" s="60">
        <v>6.6000000000000003E-2</v>
      </c>
      <c r="AV137" s="83" t="s">
        <v>52</v>
      </c>
      <c r="AW137" s="87" t="s">
        <v>53</v>
      </c>
      <c r="AX137" s="157">
        <v>0.81299999999999994</v>
      </c>
      <c r="AY137" s="60">
        <v>0.85799999999999998</v>
      </c>
      <c r="AZ137" s="60">
        <v>0.80300000000000005</v>
      </c>
      <c r="BA137" s="83" t="s">
        <v>52</v>
      </c>
      <c r="BB137" s="87" t="s">
        <v>53</v>
      </c>
      <c r="BC137" s="380"/>
      <c r="BD137" s="381"/>
      <c r="BE137" s="381"/>
      <c r="BF137" s="381"/>
      <c r="BG137" s="382"/>
      <c r="BH137" s="380"/>
      <c r="BI137" s="381"/>
      <c r="BJ137" s="381"/>
      <c r="BK137" s="381"/>
      <c r="BL137" s="382"/>
      <c r="BM137" s="139"/>
    </row>
    <row r="138" spans="1:65" x14ac:dyDescent="0.25">
      <c r="B138" s="138"/>
      <c r="C138" s="135"/>
      <c r="D138" s="135"/>
      <c r="E138" s="138"/>
      <c r="F138" s="138"/>
      <c r="G138" s="135"/>
      <c r="H138" s="135"/>
      <c r="I138" s="135"/>
      <c r="J138" s="135"/>
      <c r="K138" s="135"/>
      <c r="L138" s="135"/>
      <c r="M138" s="135"/>
      <c r="N138" s="135"/>
      <c r="O138" s="135"/>
      <c r="P138" s="135"/>
      <c r="Q138" s="135"/>
      <c r="R138" s="135"/>
      <c r="S138" s="135"/>
      <c r="T138" s="138"/>
    </row>
    <row r="139" spans="1:65" x14ac:dyDescent="0.25">
      <c r="C139" s="135"/>
      <c r="D139" s="135"/>
      <c r="E139" s="135"/>
      <c r="F139" s="135"/>
      <c r="G139" s="135"/>
      <c r="H139" s="135"/>
      <c r="I139" s="135"/>
      <c r="J139" s="135"/>
      <c r="K139" s="135"/>
      <c r="L139" s="135"/>
      <c r="M139" s="135"/>
      <c r="N139" s="135"/>
      <c r="O139" s="135"/>
      <c r="P139" s="135"/>
      <c r="Q139" s="135"/>
      <c r="R139" s="135"/>
      <c r="S139" s="135"/>
      <c r="T139" s="135"/>
    </row>
  </sheetData>
  <mergeCells count="284">
    <mergeCell ref="Y119:AC122"/>
    <mergeCell ref="AD119:AH122"/>
    <mergeCell ref="T124:X127"/>
    <mergeCell ref="Y124:AC127"/>
    <mergeCell ref="AD124:AH127"/>
    <mergeCell ref="T129:X132"/>
    <mergeCell ref="Y129:AC132"/>
    <mergeCell ref="AD129:AH132"/>
    <mergeCell ref="T134:X137"/>
    <mergeCell ref="Y134:AC137"/>
    <mergeCell ref="AD134:AH137"/>
    <mergeCell ref="T89:X92"/>
    <mergeCell ref="Y89:AC92"/>
    <mergeCell ref="AD89:AH92"/>
    <mergeCell ref="T94:X97"/>
    <mergeCell ref="Y94:AC97"/>
    <mergeCell ref="AD94:AH97"/>
    <mergeCell ref="T99:X102"/>
    <mergeCell ref="Y99:AC102"/>
    <mergeCell ref="AD99:AH102"/>
    <mergeCell ref="T77:X80"/>
    <mergeCell ref="Y77:AC80"/>
    <mergeCell ref="AD77:AH80"/>
    <mergeCell ref="T82:X85"/>
    <mergeCell ref="Y82:AC85"/>
    <mergeCell ref="AD82:AH85"/>
    <mergeCell ref="T75:X75"/>
    <mergeCell ref="Y75:AC75"/>
    <mergeCell ref="AD75:AH75"/>
    <mergeCell ref="T60:X63"/>
    <mergeCell ref="Y60:AC63"/>
    <mergeCell ref="AD60:AH63"/>
    <mergeCell ref="T65:X68"/>
    <mergeCell ref="Y65:AC68"/>
    <mergeCell ref="AD65:AH68"/>
    <mergeCell ref="T70:X73"/>
    <mergeCell ref="Y70:AC73"/>
    <mergeCell ref="AD70:AH73"/>
    <mergeCell ref="T87:X87"/>
    <mergeCell ref="Y87:AC87"/>
    <mergeCell ref="AD87:AH87"/>
    <mergeCell ref="T17:X20"/>
    <mergeCell ref="Y17:AC20"/>
    <mergeCell ref="AD17:AH20"/>
    <mergeCell ref="T22:X25"/>
    <mergeCell ref="Y22:AC25"/>
    <mergeCell ref="AD22:AH25"/>
    <mergeCell ref="T27:X30"/>
    <mergeCell ref="Y27:AC30"/>
    <mergeCell ref="AD27:AH30"/>
    <mergeCell ref="T34:X37"/>
    <mergeCell ref="Y34:AC37"/>
    <mergeCell ref="AD34:AH37"/>
    <mergeCell ref="T39:X42"/>
    <mergeCell ref="Y39:AC42"/>
    <mergeCell ref="AD39:AH42"/>
    <mergeCell ref="T48:X51"/>
    <mergeCell ref="Y48:AC51"/>
    <mergeCell ref="AD48:AH51"/>
    <mergeCell ref="T53:X56"/>
    <mergeCell ref="Y53:AC56"/>
    <mergeCell ref="AD53:AH56"/>
    <mergeCell ref="Y13:AC13"/>
    <mergeCell ref="AD13:AH13"/>
    <mergeCell ref="Y15:AC15"/>
    <mergeCell ref="AD15:AH15"/>
    <mergeCell ref="T15:X15"/>
    <mergeCell ref="T13:X13"/>
    <mergeCell ref="Y32:AC32"/>
    <mergeCell ref="T32:X32"/>
    <mergeCell ref="AD32:AH32"/>
    <mergeCell ref="BH15:BL15"/>
    <mergeCell ref="BH32:BL32"/>
    <mergeCell ref="K45:L46"/>
    <mergeCell ref="M45:N46"/>
    <mergeCell ref="K74:L75"/>
    <mergeCell ref="M74:N75"/>
    <mergeCell ref="BH46:BL46"/>
    <mergeCell ref="BH75:BL75"/>
    <mergeCell ref="K12:L13"/>
    <mergeCell ref="M12:N13"/>
    <mergeCell ref="K14:L15"/>
    <mergeCell ref="M14:N15"/>
    <mergeCell ref="K31:L32"/>
    <mergeCell ref="M31:N32"/>
    <mergeCell ref="BH17:BL20"/>
    <mergeCell ref="BC19:BG20"/>
    <mergeCell ref="BH22:BL25"/>
    <mergeCell ref="BC24:BG25"/>
    <mergeCell ref="K26:L30"/>
    <mergeCell ref="M26:N30"/>
    <mergeCell ref="BH27:BL30"/>
    <mergeCell ref="BC29:BG30"/>
    <mergeCell ref="K57:L58"/>
    <mergeCell ref="K38:L42"/>
    <mergeCell ref="BH134:BL137"/>
    <mergeCell ref="BC136:BG137"/>
    <mergeCell ref="BH82:BL85"/>
    <mergeCell ref="BC84:BG85"/>
    <mergeCell ref="BH89:BL92"/>
    <mergeCell ref="BC91:BG92"/>
    <mergeCell ref="BH124:BL127"/>
    <mergeCell ref="BC126:BG127"/>
    <mergeCell ref="BH104:BL107"/>
    <mergeCell ref="BC106:BG107"/>
    <mergeCell ref="K128:L132"/>
    <mergeCell ref="M128:N132"/>
    <mergeCell ref="BH129:BL132"/>
    <mergeCell ref="BC131:BG132"/>
    <mergeCell ref="K103:L107"/>
    <mergeCell ref="M103:N107"/>
    <mergeCell ref="BH109:BL112"/>
    <mergeCell ref="BC111:BG112"/>
    <mergeCell ref="BH114:BL117"/>
    <mergeCell ref="BC116:BG117"/>
    <mergeCell ref="K113:L117"/>
    <mergeCell ref="M113:N117"/>
    <mergeCell ref="BH119:BL122"/>
    <mergeCell ref="BC121:BG122"/>
    <mergeCell ref="T104:X107"/>
    <mergeCell ref="Y104:AC107"/>
    <mergeCell ref="AD104:AH107"/>
    <mergeCell ref="T109:X112"/>
    <mergeCell ref="Y109:AC112"/>
    <mergeCell ref="AD109:AH112"/>
    <mergeCell ref="T114:X117"/>
    <mergeCell ref="Y114:AC117"/>
    <mergeCell ref="AD114:AH117"/>
    <mergeCell ref="T119:X122"/>
    <mergeCell ref="M38:N42"/>
    <mergeCell ref="BH39:BL42"/>
    <mergeCell ref="BC41:BG42"/>
    <mergeCell ref="K98:L102"/>
    <mergeCell ref="M98:N102"/>
    <mergeCell ref="BH99:BL102"/>
    <mergeCell ref="BC101:BG102"/>
    <mergeCell ref="K47:L51"/>
    <mergeCell ref="M47:N51"/>
    <mergeCell ref="K64:L68"/>
    <mergeCell ref="M64:N68"/>
    <mergeCell ref="BH65:BL68"/>
    <mergeCell ref="BC67:BG68"/>
    <mergeCell ref="M86:N87"/>
    <mergeCell ref="BH94:BL97"/>
    <mergeCell ref="BC96:BG97"/>
    <mergeCell ref="K69:L73"/>
    <mergeCell ref="M69:N73"/>
    <mergeCell ref="BC72:BG73"/>
    <mergeCell ref="BH70:BL73"/>
    <mergeCell ref="K93:L97"/>
    <mergeCell ref="M93:N97"/>
    <mergeCell ref="M57:N58"/>
    <mergeCell ref="K43:L44"/>
    <mergeCell ref="BH34:BL37"/>
    <mergeCell ref="BC36:BG37"/>
    <mergeCell ref="BH77:BL80"/>
    <mergeCell ref="BC79:BG80"/>
    <mergeCell ref="BH60:BL63"/>
    <mergeCell ref="BC62:BG63"/>
    <mergeCell ref="BH48:BL51"/>
    <mergeCell ref="BC50:BG51"/>
    <mergeCell ref="BH58:BL58"/>
    <mergeCell ref="BH53:BL56"/>
    <mergeCell ref="BC55:BG56"/>
    <mergeCell ref="A33:A37"/>
    <mergeCell ref="A38:A42"/>
    <mergeCell ref="A43:A44"/>
    <mergeCell ref="A45:A46"/>
    <mergeCell ref="A47:A51"/>
    <mergeCell ref="A52:A56"/>
    <mergeCell ref="A12:A13"/>
    <mergeCell ref="A14:A15"/>
    <mergeCell ref="A16:A20"/>
    <mergeCell ref="A21:A25"/>
    <mergeCell ref="A26:A30"/>
    <mergeCell ref="A31:A32"/>
    <mergeCell ref="M43:N44"/>
    <mergeCell ref="BH44:BL44"/>
    <mergeCell ref="A113:A117"/>
    <mergeCell ref="A118:A122"/>
    <mergeCell ref="A123:A127"/>
    <mergeCell ref="A57:A58"/>
    <mergeCell ref="A59:A63"/>
    <mergeCell ref="A64:A68"/>
    <mergeCell ref="A69:A73"/>
    <mergeCell ref="A74:A75"/>
    <mergeCell ref="A76:A80"/>
    <mergeCell ref="K86:L87"/>
    <mergeCell ref="K52:L56"/>
    <mergeCell ref="M52:N56"/>
    <mergeCell ref="BH87:BL87"/>
    <mergeCell ref="T44:X44"/>
    <mergeCell ref="T46:X46"/>
    <mergeCell ref="Y44:AC44"/>
    <mergeCell ref="Y46:AC46"/>
    <mergeCell ref="AD44:AH44"/>
    <mergeCell ref="AD46:AH46"/>
    <mergeCell ref="T58:X58"/>
    <mergeCell ref="Y58:AC58"/>
    <mergeCell ref="AD58:AH58"/>
    <mergeCell ref="A128:A132"/>
    <mergeCell ref="A133:A137"/>
    <mergeCell ref="A81:A85"/>
    <mergeCell ref="A88:A92"/>
    <mergeCell ref="A93:A97"/>
    <mergeCell ref="A98:A102"/>
    <mergeCell ref="A103:A107"/>
    <mergeCell ref="A108:A112"/>
    <mergeCell ref="A86:A87"/>
    <mergeCell ref="A10:A11"/>
    <mergeCell ref="AZ8:AZ9"/>
    <mergeCell ref="BA8:BB8"/>
    <mergeCell ref="BC8:BC9"/>
    <mergeCell ref="BE8:BE9"/>
    <mergeCell ref="AQ8:AR8"/>
    <mergeCell ref="AS8:AS9"/>
    <mergeCell ref="AU8:AU9"/>
    <mergeCell ref="AV8:AW8"/>
    <mergeCell ref="AX8:AX9"/>
    <mergeCell ref="AJ8:AJ9"/>
    <mergeCell ref="AK8:AK9"/>
    <mergeCell ref="AL8:AM8"/>
    <mergeCell ref="K10:L11"/>
    <mergeCell ref="M10:N11"/>
    <mergeCell ref="A7:A9"/>
    <mergeCell ref="B7:B9"/>
    <mergeCell ref="C7:N7"/>
    <mergeCell ref="O7:S7"/>
    <mergeCell ref="T11:X11"/>
    <mergeCell ref="AD11:AH11"/>
    <mergeCell ref="Y11:AC11"/>
    <mergeCell ref="T7:X7"/>
    <mergeCell ref="Y7:AC7"/>
    <mergeCell ref="BH13:BL13"/>
    <mergeCell ref="Z8:Z9"/>
    <mergeCell ref="AA8:AA9"/>
    <mergeCell ref="M8:N8"/>
    <mergeCell ref="O8:O9"/>
    <mergeCell ref="P8:P9"/>
    <mergeCell ref="Q8:Q9"/>
    <mergeCell ref="R8:S8"/>
    <mergeCell ref="T8:T9"/>
    <mergeCell ref="AN8:AN9"/>
    <mergeCell ref="AB8:AC8"/>
    <mergeCell ref="AD8:AD9"/>
    <mergeCell ref="AE8:AE9"/>
    <mergeCell ref="AF8:AF9"/>
    <mergeCell ref="AG8:AH8"/>
    <mergeCell ref="AI8:AI9"/>
    <mergeCell ref="AY8:AY9"/>
    <mergeCell ref="BD8:BD9"/>
    <mergeCell ref="BI8:BI9"/>
    <mergeCell ref="BF8:BG8"/>
    <mergeCell ref="BH8:BH9"/>
    <mergeCell ref="BJ8:BJ9"/>
    <mergeCell ref="BK8:BL8"/>
    <mergeCell ref="BH11:BL11"/>
    <mergeCell ref="AX1:AY6"/>
    <mergeCell ref="AZ1:BL6"/>
    <mergeCell ref="AN7:AR7"/>
    <mergeCell ref="AS7:AW7"/>
    <mergeCell ref="AX7:BB7"/>
    <mergeCell ref="BC7:BG7"/>
    <mergeCell ref="BH7:BL7"/>
    <mergeCell ref="AO8:AO9"/>
    <mergeCell ref="AP8:AP9"/>
    <mergeCell ref="AT8:AT9"/>
    <mergeCell ref="AD7:AH7"/>
    <mergeCell ref="AI7:AM7"/>
    <mergeCell ref="A1:B6"/>
    <mergeCell ref="C1:N6"/>
    <mergeCell ref="O1:P6"/>
    <mergeCell ref="Q1:AH6"/>
    <mergeCell ref="AI1:AJ6"/>
    <mergeCell ref="AK1:AW6"/>
    <mergeCell ref="C8:D8"/>
    <mergeCell ref="E8:F8"/>
    <mergeCell ref="G8:H8"/>
    <mergeCell ref="I8:J8"/>
    <mergeCell ref="K8:L8"/>
    <mergeCell ref="U8:U9"/>
    <mergeCell ref="V8:V9"/>
    <mergeCell ref="W8:X8"/>
    <mergeCell ref="Y8:Y9"/>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zoomScale="80" zoomScaleNormal="80" workbookViewId="0">
      <selection sqref="A1:A6"/>
    </sheetView>
  </sheetViews>
  <sheetFormatPr defaultRowHeight="15.75" x14ac:dyDescent="0.25"/>
  <cols>
    <col min="1" max="1" width="49.5703125" style="192" customWidth="1"/>
    <col min="2" max="2" width="32.85546875" style="192" customWidth="1"/>
    <col min="3" max="3" width="100.7109375" style="192" customWidth="1"/>
    <col min="4" max="6" width="9.140625" style="192"/>
    <col min="7" max="7" width="15.85546875" style="192" customWidth="1"/>
    <col min="8" max="16384" width="9.140625" style="192"/>
  </cols>
  <sheetData>
    <row r="1" spans="1:20" s="265" customFormat="1" ht="20.25" customHeight="1" x14ac:dyDescent="0.25">
      <c r="A1" s="397"/>
      <c r="B1" s="398" t="s">
        <v>118</v>
      </c>
      <c r="C1" s="398"/>
      <c r="D1" s="264"/>
      <c r="E1" s="264"/>
      <c r="F1" s="264"/>
      <c r="G1" s="264"/>
      <c r="H1" s="264"/>
      <c r="I1" s="264"/>
      <c r="J1" s="264"/>
      <c r="K1" s="264"/>
      <c r="L1" s="264"/>
      <c r="M1" s="264"/>
      <c r="N1" s="264"/>
      <c r="O1" s="264"/>
      <c r="P1" s="264"/>
      <c r="Q1" s="264"/>
      <c r="R1" s="264"/>
      <c r="S1" s="264"/>
      <c r="T1" s="264"/>
    </row>
    <row r="2" spans="1:20" s="265" customFormat="1" ht="20.25" customHeight="1" x14ac:dyDescent="0.25">
      <c r="A2" s="397"/>
      <c r="B2" s="398"/>
      <c r="C2" s="398"/>
      <c r="D2" s="264"/>
      <c r="E2" s="264"/>
      <c r="F2" s="264"/>
      <c r="G2" s="264"/>
      <c r="H2" s="264"/>
      <c r="I2" s="264"/>
      <c r="J2" s="264"/>
      <c r="K2" s="264"/>
      <c r="L2" s="264"/>
      <c r="M2" s="264"/>
      <c r="N2" s="264"/>
      <c r="O2" s="264"/>
      <c r="P2" s="264"/>
      <c r="Q2" s="264"/>
      <c r="R2" s="264"/>
      <c r="S2" s="264"/>
      <c r="T2" s="264"/>
    </row>
    <row r="3" spans="1:20" s="265" customFormat="1" ht="20.100000000000001" customHeight="1" x14ac:dyDescent="0.25">
      <c r="A3" s="397"/>
      <c r="B3" s="398"/>
      <c r="C3" s="398"/>
      <c r="D3" s="264"/>
      <c r="E3" s="264"/>
      <c r="F3" s="264"/>
      <c r="G3" s="264"/>
      <c r="H3" s="264"/>
      <c r="I3" s="264"/>
      <c r="J3" s="264"/>
      <c r="K3" s="264"/>
      <c r="L3" s="264"/>
      <c r="M3" s="264"/>
      <c r="N3" s="264"/>
      <c r="O3" s="264"/>
      <c r="P3" s="264"/>
      <c r="Q3" s="264"/>
      <c r="R3" s="264"/>
      <c r="S3" s="264"/>
      <c r="T3" s="264"/>
    </row>
    <row r="4" spans="1:20" s="265" customFormat="1" ht="20.100000000000001" customHeight="1" x14ac:dyDescent="0.25">
      <c r="A4" s="397"/>
      <c r="B4" s="398"/>
      <c r="C4" s="398"/>
      <c r="D4" s="264"/>
      <c r="E4" s="264"/>
      <c r="F4" s="264"/>
      <c r="G4" s="264"/>
      <c r="H4" s="264"/>
      <c r="I4" s="264"/>
      <c r="J4" s="264"/>
      <c r="K4" s="264"/>
      <c r="L4" s="264"/>
      <c r="M4" s="264"/>
      <c r="N4" s="264"/>
      <c r="O4" s="264"/>
      <c r="P4" s="264"/>
      <c r="Q4" s="264"/>
      <c r="R4" s="264"/>
      <c r="S4" s="264"/>
      <c r="T4" s="264"/>
    </row>
    <row r="5" spans="1:20" s="265" customFormat="1" ht="20.100000000000001" customHeight="1" x14ac:dyDescent="0.25">
      <c r="A5" s="397"/>
      <c r="B5" s="398"/>
      <c r="C5" s="398"/>
      <c r="D5" s="264"/>
      <c r="E5" s="264"/>
      <c r="F5" s="264"/>
      <c r="G5" s="264"/>
      <c r="H5" s="264"/>
      <c r="I5" s="264"/>
      <c r="J5" s="264"/>
      <c r="K5" s="264"/>
      <c r="L5" s="264"/>
      <c r="M5" s="264"/>
      <c r="N5" s="264"/>
      <c r="O5" s="264"/>
      <c r="P5" s="264"/>
      <c r="Q5" s="264"/>
      <c r="R5" s="264"/>
      <c r="S5" s="264"/>
      <c r="T5" s="264"/>
    </row>
    <row r="6" spans="1:20" s="265" customFormat="1" ht="20.100000000000001" customHeight="1" x14ac:dyDescent="0.25">
      <c r="A6" s="397"/>
      <c r="B6" s="398"/>
      <c r="C6" s="398"/>
      <c r="D6" s="264"/>
      <c r="E6" s="264"/>
      <c r="F6" s="264"/>
      <c r="G6" s="264"/>
      <c r="H6" s="264"/>
      <c r="I6" s="264"/>
      <c r="J6" s="264"/>
      <c r="K6" s="264"/>
      <c r="L6" s="264"/>
      <c r="M6" s="264"/>
      <c r="N6" s="264"/>
      <c r="O6" s="264"/>
      <c r="P6" s="264"/>
      <c r="Q6" s="264"/>
      <c r="R6" s="264"/>
      <c r="S6" s="264"/>
      <c r="T6" s="264"/>
    </row>
    <row r="7" spans="1:20" ht="20.100000000000001" customHeight="1" thickBot="1" x14ac:dyDescent="0.3">
      <c r="A7" s="176"/>
    </row>
    <row r="8" spans="1:20" ht="15" customHeight="1" thickBot="1" x14ac:dyDescent="0.3">
      <c r="A8" s="391" t="s">
        <v>121</v>
      </c>
      <c r="B8" s="392"/>
      <c r="C8" s="393"/>
    </row>
    <row r="9" spans="1:20" x14ac:dyDescent="0.25">
      <c r="A9" s="399" t="s">
        <v>119</v>
      </c>
      <c r="B9" s="400"/>
      <c r="C9" s="401"/>
    </row>
    <row r="10" spans="1:20" x14ac:dyDescent="0.25">
      <c r="A10" s="402" t="s">
        <v>123</v>
      </c>
      <c r="B10" s="403"/>
      <c r="C10" s="404"/>
    </row>
    <row r="11" spans="1:20" x14ac:dyDescent="0.25">
      <c r="A11" s="394" t="s">
        <v>120</v>
      </c>
      <c r="B11" s="395"/>
      <c r="C11" s="396"/>
    </row>
    <row r="12" spans="1:20" x14ac:dyDescent="0.25">
      <c r="A12" s="394" t="s">
        <v>105</v>
      </c>
      <c r="B12" s="395"/>
      <c r="C12" s="396"/>
    </row>
    <row r="13" spans="1:20" ht="29.25" customHeight="1" x14ac:dyDescent="0.25">
      <c r="A13" s="405" t="s">
        <v>103</v>
      </c>
      <c r="B13" s="406"/>
      <c r="C13" s="407"/>
    </row>
    <row r="14" spans="1:20" ht="30" customHeight="1" x14ac:dyDescent="0.25">
      <c r="A14" s="405" t="s">
        <v>106</v>
      </c>
      <c r="B14" s="406"/>
      <c r="C14" s="407"/>
    </row>
    <row r="15" spans="1:20" x14ac:dyDescent="0.25">
      <c r="A15" s="405" t="s">
        <v>117</v>
      </c>
      <c r="B15" s="406"/>
      <c r="C15" s="407"/>
    </row>
    <row r="16" spans="1:20" ht="30" customHeight="1" x14ac:dyDescent="0.25">
      <c r="A16" s="405" t="s">
        <v>111</v>
      </c>
      <c r="B16" s="406"/>
      <c r="C16" s="407"/>
    </row>
    <row r="17" spans="1:12" ht="45" customHeight="1" x14ac:dyDescent="0.25">
      <c r="A17" s="408" t="s">
        <v>122</v>
      </c>
      <c r="B17" s="409"/>
      <c r="C17" s="410"/>
    </row>
    <row r="18" spans="1:12" ht="15" customHeight="1" thickBot="1" x14ac:dyDescent="0.3">
      <c r="A18" s="411" t="s">
        <v>104</v>
      </c>
      <c r="B18" s="412"/>
      <c r="C18" s="413"/>
    </row>
    <row r="19" spans="1:12" s="195" customFormat="1" ht="15" customHeight="1" x14ac:dyDescent="0.25">
      <c r="A19" s="193"/>
      <c r="B19" s="194"/>
    </row>
    <row r="20" spans="1:12" ht="16.5" thickBot="1" x14ac:dyDescent="0.3"/>
    <row r="21" spans="1:12" ht="16.5" thickBot="1" x14ac:dyDescent="0.3">
      <c r="A21" s="177" t="s">
        <v>87</v>
      </c>
      <c r="B21" s="178" t="s">
        <v>100</v>
      </c>
      <c r="C21" s="179" t="s">
        <v>101</v>
      </c>
    </row>
    <row r="22" spans="1:12" ht="84.75" customHeight="1" x14ac:dyDescent="0.25">
      <c r="A22" s="180" t="s">
        <v>57</v>
      </c>
      <c r="B22" s="181" t="s">
        <v>88</v>
      </c>
      <c r="C22" s="182" t="s">
        <v>94</v>
      </c>
      <c r="D22" s="196"/>
      <c r="E22" s="196"/>
      <c r="F22" s="196"/>
      <c r="G22" s="196"/>
      <c r="H22" s="196"/>
      <c r="I22" s="196"/>
      <c r="J22" s="196"/>
      <c r="K22" s="196"/>
      <c r="L22" s="196"/>
    </row>
    <row r="23" spans="1:12" x14ac:dyDescent="0.25">
      <c r="A23" s="183" t="s">
        <v>58</v>
      </c>
      <c r="B23" s="184" t="s">
        <v>89</v>
      </c>
      <c r="C23" s="185" t="s">
        <v>112</v>
      </c>
    </row>
    <row r="24" spans="1:12" x14ac:dyDescent="0.25">
      <c r="A24" s="183" t="s">
        <v>90</v>
      </c>
      <c r="B24" s="184" t="s">
        <v>89</v>
      </c>
      <c r="C24" s="185" t="s">
        <v>113</v>
      </c>
    </row>
    <row r="25" spans="1:12" ht="31.5" x14ac:dyDescent="0.25">
      <c r="A25" s="197" t="s">
        <v>60</v>
      </c>
      <c r="B25" s="184" t="s">
        <v>89</v>
      </c>
      <c r="C25" s="185" t="s">
        <v>114</v>
      </c>
    </row>
    <row r="26" spans="1:12" ht="31.5" x14ac:dyDescent="0.25">
      <c r="A26" s="183" t="s">
        <v>61</v>
      </c>
      <c r="B26" s="184" t="s">
        <v>89</v>
      </c>
      <c r="C26" s="185" t="s">
        <v>115</v>
      </c>
    </row>
    <row r="27" spans="1:12" ht="31.5" x14ac:dyDescent="0.25">
      <c r="A27" s="183" t="s">
        <v>62</v>
      </c>
      <c r="B27" s="184" t="s">
        <v>91</v>
      </c>
      <c r="C27" s="186" t="s">
        <v>95</v>
      </c>
    </row>
    <row r="28" spans="1:12" x14ac:dyDescent="0.25">
      <c r="A28" s="183" t="s">
        <v>63</v>
      </c>
      <c r="B28" s="184" t="s">
        <v>91</v>
      </c>
      <c r="C28" s="187" t="s">
        <v>96</v>
      </c>
    </row>
    <row r="29" spans="1:12" x14ac:dyDescent="0.25">
      <c r="A29" s="183" t="s">
        <v>64</v>
      </c>
      <c r="B29" s="184" t="s">
        <v>91</v>
      </c>
      <c r="C29" s="186" t="s">
        <v>97</v>
      </c>
    </row>
    <row r="30" spans="1:12" x14ac:dyDescent="0.25">
      <c r="A30" s="183" t="s">
        <v>65</v>
      </c>
      <c r="B30" s="184" t="s">
        <v>91</v>
      </c>
      <c r="C30" s="188" t="s">
        <v>98</v>
      </c>
    </row>
    <row r="31" spans="1:12" x14ac:dyDescent="0.25">
      <c r="A31" s="183" t="s">
        <v>92</v>
      </c>
      <c r="B31" s="184" t="s">
        <v>91</v>
      </c>
      <c r="C31" s="185" t="s">
        <v>99</v>
      </c>
    </row>
    <row r="32" spans="1:12" ht="32.25" thickBot="1" x14ac:dyDescent="0.3">
      <c r="A32" s="189" t="s">
        <v>93</v>
      </c>
      <c r="B32" s="190" t="s">
        <v>89</v>
      </c>
      <c r="C32" s="191" t="s">
        <v>116</v>
      </c>
    </row>
  </sheetData>
  <mergeCells count="13">
    <mergeCell ref="A18:C18"/>
    <mergeCell ref="A13:C13"/>
    <mergeCell ref="A14:C14"/>
    <mergeCell ref="A15:C15"/>
    <mergeCell ref="A16:C16"/>
    <mergeCell ref="A17:C17"/>
    <mergeCell ref="A8:C8"/>
    <mergeCell ref="A12:C12"/>
    <mergeCell ref="A1:A6"/>
    <mergeCell ref="B1:C6"/>
    <mergeCell ref="A9:C9"/>
    <mergeCell ref="A11:C11"/>
    <mergeCell ref="A10:C10"/>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CANADA</vt:lpstr>
      <vt:lpstr>PROVINCE</vt:lpstr>
      <vt:lpstr>CITY</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dc:creator>
  <cp:lastModifiedBy>DC7900</cp:lastModifiedBy>
  <dcterms:created xsi:type="dcterms:W3CDTF">2017-05-26T14:46:40Z</dcterms:created>
  <dcterms:modified xsi:type="dcterms:W3CDTF">2017-09-22T21:00:18Z</dcterms:modified>
</cp:coreProperties>
</file>